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xr:revisionPtr revIDLastSave="0" documentId="13_ncr:1_{295B7BB4-2A38-491D-85DF-118A8630F35C}" xr6:coauthVersionLast="47" xr6:coauthVersionMax="47" xr10:uidLastSave="{00000000-0000-0000-0000-000000000000}"/>
  <bookViews>
    <workbookView xWindow="-108" yWindow="-108" windowWidth="30936" windowHeight="16776" tabRatio="860" xr2:uid="{00000000-000D-0000-FFFF-FFFF00000000}"/>
  </bookViews>
  <sheets>
    <sheet name="108_Městské muzeum" sheetId="1" r:id="rId1"/>
    <sheet name="216_Městská knihovna" sheetId="2" r:id="rId2"/>
    <sheet name="226_Tereza" sheetId="3" r:id="rId3"/>
    <sheet name="227_Domov seniorů" sheetId="4" r:id="rId4"/>
    <sheet name="310_Technické služby" sheetId="5" r:id="rId5"/>
    <sheet name="4002_MŠ Břetislavova" sheetId="6" r:id="rId6"/>
    <sheet name="4004_MŠ Hřbitovní" sheetId="7" r:id="rId7"/>
    <sheet name="4005_MŠ Na Valtické" sheetId="8" r:id="rId8"/>
    <sheet name="4007_MŠ U Splavu" sheetId="9" r:id="rId9"/>
    <sheet name="4010_MŠ Okružní" sheetId="10" r:id="rId10"/>
    <sheet name="4011_MŠ Osvobození" sheetId="11" r:id="rId11"/>
    <sheet name="4204_ZŠ Komenského" sheetId="12" r:id="rId12"/>
    <sheet name="4205_ZŠ a MŠ Kpt. Nálepky" sheetId="13" r:id="rId13"/>
    <sheet name="4206_ZŠ a MŠ Kupkova" sheetId="15" r:id="rId14"/>
    <sheet name="4207_ZŠ Na Valtické" sheetId="14" r:id="rId15"/>
    <sheet name="4209_ZŠ Slovácká" sheetId="16" r:id="rId16"/>
    <sheet name="4211_ZŠ J. Noháče" sheetId="17" r:id="rId17"/>
    <sheet name="4306_ZUŠ_09" sheetId="18" r:id="rId18"/>
  </sheets>
  <definedNames>
    <definedName name="_xlnm.Print_Area" localSheetId="0">'108_Městské muzeum'!$A$1:$O$53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6" i="18" l="1"/>
  <c r="C47" i="18" s="1"/>
  <c r="C45" i="18"/>
  <c r="O43" i="18"/>
  <c r="N43" i="18"/>
  <c r="M43" i="18"/>
  <c r="M45" i="18" s="1"/>
  <c r="F43" i="18"/>
  <c r="E43" i="18"/>
  <c r="D43" i="18"/>
  <c r="D45" i="18" s="1"/>
  <c r="H42" i="18"/>
  <c r="G42" i="18"/>
  <c r="H41" i="18"/>
  <c r="G41" i="18"/>
  <c r="K40" i="18"/>
  <c r="H40" i="18"/>
  <c r="G40" i="18"/>
  <c r="H39" i="18"/>
  <c r="G39" i="18"/>
  <c r="K38" i="18"/>
  <c r="H38" i="18"/>
  <c r="G38" i="18"/>
  <c r="J38" i="18" s="1"/>
  <c r="O37" i="18"/>
  <c r="N37" i="18"/>
  <c r="M37" i="18"/>
  <c r="F37" i="18"/>
  <c r="E37" i="18"/>
  <c r="D37" i="18"/>
  <c r="H36" i="18"/>
  <c r="G36" i="18"/>
  <c r="H35" i="18"/>
  <c r="G35" i="18"/>
  <c r="K34" i="18"/>
  <c r="H34" i="18"/>
  <c r="G34" i="18"/>
  <c r="H33" i="18"/>
  <c r="G33" i="18"/>
  <c r="J33" i="18" s="1"/>
  <c r="K33" i="18" s="1"/>
  <c r="H32" i="18"/>
  <c r="G32" i="18"/>
  <c r="H31" i="18"/>
  <c r="G31" i="18"/>
  <c r="H30" i="18"/>
  <c r="G30" i="18"/>
  <c r="J30" i="18" s="1"/>
  <c r="K30" i="18" s="1"/>
  <c r="K29" i="18"/>
  <c r="H29" i="18"/>
  <c r="G29" i="18"/>
  <c r="J29" i="18" s="1"/>
  <c r="H28" i="18"/>
  <c r="G28" i="18"/>
  <c r="H27" i="18"/>
  <c r="G27" i="18"/>
  <c r="H26" i="18"/>
  <c r="G26" i="18"/>
  <c r="K25" i="18"/>
  <c r="H25" i="18"/>
  <c r="G25" i="18"/>
  <c r="H24" i="18"/>
  <c r="G24" i="18"/>
  <c r="H23" i="18"/>
  <c r="G23" i="18"/>
  <c r="H22" i="18"/>
  <c r="G22" i="18"/>
  <c r="H21" i="18"/>
  <c r="G21" i="18"/>
  <c r="H20" i="18"/>
  <c r="G20" i="18"/>
  <c r="H19" i="18"/>
  <c r="G19" i="18"/>
  <c r="O18" i="18"/>
  <c r="N18" i="18"/>
  <c r="M18" i="18"/>
  <c r="F18" i="18"/>
  <c r="C18" i="18"/>
  <c r="H17" i="18"/>
  <c r="G17" i="18"/>
  <c r="H16" i="18"/>
  <c r="G16" i="18"/>
  <c r="H15" i="18"/>
  <c r="G15" i="18"/>
  <c r="H14" i="18"/>
  <c r="G14" i="18"/>
  <c r="H13" i="18"/>
  <c r="G13" i="18"/>
  <c r="H12" i="18"/>
  <c r="G12" i="18"/>
  <c r="H11" i="18"/>
  <c r="G11" i="18"/>
  <c r="J39" i="18" l="1"/>
  <c r="K39" i="18" s="1"/>
  <c r="J41" i="18"/>
  <c r="K41" i="18" s="1"/>
  <c r="J42" i="18"/>
  <c r="K42" i="18" s="1"/>
  <c r="J36" i="18"/>
  <c r="K36" i="18" s="1"/>
  <c r="J34" i="18"/>
  <c r="N46" i="18"/>
  <c r="N47" i="18" s="1"/>
  <c r="J28" i="18"/>
  <c r="K28" i="18" s="1"/>
  <c r="O46" i="18"/>
  <c r="O47" i="18" s="1"/>
  <c r="J26" i="18"/>
  <c r="K26" i="18" s="1"/>
  <c r="J32" i="18"/>
  <c r="K32" i="18" s="1"/>
  <c r="J31" i="18"/>
  <c r="K31" i="18" s="1"/>
  <c r="J40" i="18"/>
  <c r="J27" i="18"/>
  <c r="K27" i="18" s="1"/>
  <c r="N45" i="18"/>
  <c r="G37" i="18"/>
  <c r="O45" i="18"/>
  <c r="J25" i="18"/>
  <c r="D46" i="18"/>
  <c r="D47" i="18" s="1"/>
  <c r="H37" i="18"/>
  <c r="G18" i="18"/>
  <c r="H18" i="18"/>
  <c r="J24" i="18"/>
  <c r="K24" i="18" s="1"/>
  <c r="J35" i="18"/>
  <c r="K35" i="18" s="1"/>
  <c r="H43" i="18"/>
  <c r="H45" i="18" s="1"/>
  <c r="E46" i="18"/>
  <c r="E45" i="18"/>
  <c r="F46" i="18"/>
  <c r="F45" i="18"/>
  <c r="G43" i="18"/>
  <c r="M46" i="18"/>
  <c r="M47" i="18" s="1"/>
  <c r="J37" i="18" l="1"/>
  <c r="K37" i="18" s="1"/>
  <c r="H46" i="18"/>
  <c r="H47" i="18" s="1"/>
  <c r="G45" i="18"/>
  <c r="G46" i="18"/>
  <c r="G47" i="18" s="1"/>
  <c r="J45" i="18"/>
  <c r="F47" i="18"/>
  <c r="J47" i="18" s="1"/>
  <c r="K45" i="18"/>
  <c r="E47" i="18"/>
  <c r="K47" i="18" s="1"/>
  <c r="J43" i="18"/>
  <c r="K43" i="18" s="1"/>
  <c r="J46" i="18" l="1"/>
  <c r="K46" i="18" s="1"/>
  <c r="C46" i="17"/>
  <c r="C47" i="17" s="1"/>
  <c r="C45" i="17"/>
  <c r="O43" i="17"/>
  <c r="N43" i="17"/>
  <c r="M43" i="17"/>
  <c r="M45" i="17" s="1"/>
  <c r="F43" i="17"/>
  <c r="F45" i="17" s="1"/>
  <c r="E43" i="17"/>
  <c r="D43" i="17"/>
  <c r="H42" i="17"/>
  <c r="G42" i="17"/>
  <c r="H41" i="17"/>
  <c r="G41" i="17"/>
  <c r="K40" i="17"/>
  <c r="H40" i="17"/>
  <c r="G40" i="17"/>
  <c r="J40" i="17" s="1"/>
  <c r="H39" i="17"/>
  <c r="G39" i="17"/>
  <c r="K38" i="17"/>
  <c r="H38" i="17"/>
  <c r="G38" i="17"/>
  <c r="O37" i="17"/>
  <c r="N37" i="17"/>
  <c r="M37" i="17"/>
  <c r="F37" i="17"/>
  <c r="E37" i="17"/>
  <c r="D37" i="17"/>
  <c r="H36" i="17"/>
  <c r="G36" i="17"/>
  <c r="H35" i="17"/>
  <c r="G35" i="17"/>
  <c r="K34" i="17"/>
  <c r="H34" i="17"/>
  <c r="G34" i="17"/>
  <c r="H33" i="17"/>
  <c r="G33" i="17"/>
  <c r="H32" i="17"/>
  <c r="G32" i="17"/>
  <c r="H31" i="17"/>
  <c r="G31" i="17"/>
  <c r="H30" i="17"/>
  <c r="G30" i="17"/>
  <c r="J30" i="17" s="1"/>
  <c r="K30" i="17" s="1"/>
  <c r="K29" i="17"/>
  <c r="H29" i="17"/>
  <c r="G29" i="17"/>
  <c r="H28" i="17"/>
  <c r="G28" i="17"/>
  <c r="H27" i="17"/>
  <c r="G27" i="17"/>
  <c r="H26" i="17"/>
  <c r="G26" i="17"/>
  <c r="K25" i="17"/>
  <c r="H25" i="17"/>
  <c r="G25" i="17"/>
  <c r="H24" i="17"/>
  <c r="G24" i="17"/>
  <c r="H23" i="17"/>
  <c r="G23" i="17"/>
  <c r="H22" i="17"/>
  <c r="G22" i="17"/>
  <c r="H21" i="17"/>
  <c r="G21" i="17"/>
  <c r="H20" i="17"/>
  <c r="G20" i="17"/>
  <c r="H19" i="17"/>
  <c r="G19" i="17"/>
  <c r="O18" i="17"/>
  <c r="N18" i="17"/>
  <c r="M18" i="17"/>
  <c r="F18" i="17"/>
  <c r="C18" i="17"/>
  <c r="H17" i="17"/>
  <c r="G17" i="17"/>
  <c r="H16" i="17"/>
  <c r="G16" i="17"/>
  <c r="H15" i="17"/>
  <c r="G15" i="17"/>
  <c r="H14" i="17"/>
  <c r="G14" i="17"/>
  <c r="H13" i="17"/>
  <c r="G13" i="17"/>
  <c r="H12" i="17"/>
  <c r="G12" i="17"/>
  <c r="H11" i="17"/>
  <c r="G11" i="17"/>
  <c r="J24" i="17" l="1"/>
  <c r="K24" i="17" s="1"/>
  <c r="J42" i="17"/>
  <c r="K42" i="17" s="1"/>
  <c r="J27" i="17"/>
  <c r="K27" i="17" s="1"/>
  <c r="J41" i="17"/>
  <c r="K41" i="17" s="1"/>
  <c r="J29" i="17"/>
  <c r="J38" i="17"/>
  <c r="D46" i="17"/>
  <c r="D47" i="17" s="1"/>
  <c r="N46" i="17"/>
  <c r="N47" i="17" s="1"/>
  <c r="O46" i="17"/>
  <c r="O47" i="17" s="1"/>
  <c r="J32" i="17"/>
  <c r="K32" i="17" s="1"/>
  <c r="D45" i="17"/>
  <c r="J33" i="17"/>
  <c r="K33" i="17" s="1"/>
  <c r="H37" i="17"/>
  <c r="N45" i="17"/>
  <c r="J28" i="17"/>
  <c r="K28" i="17" s="1"/>
  <c r="O45" i="17"/>
  <c r="G18" i="17"/>
  <c r="J34" i="17"/>
  <c r="J31" i="17"/>
  <c r="K31" i="17" s="1"/>
  <c r="G37" i="17"/>
  <c r="J35" i="17"/>
  <c r="K35" i="17" s="1"/>
  <c r="H43" i="17"/>
  <c r="J26" i="17"/>
  <c r="K26" i="17" s="1"/>
  <c r="H18" i="17"/>
  <c r="J25" i="17"/>
  <c r="J36" i="17"/>
  <c r="K36" i="17" s="1"/>
  <c r="G43" i="17"/>
  <c r="G45" i="17" s="1"/>
  <c r="J39" i="17"/>
  <c r="K39" i="17" s="1"/>
  <c r="E46" i="17"/>
  <c r="E45" i="17"/>
  <c r="F46" i="17"/>
  <c r="M46" i="17"/>
  <c r="M47" i="17" s="1"/>
  <c r="H46" i="17" l="1"/>
  <c r="H47" i="17" s="1"/>
  <c r="G46" i="17"/>
  <c r="G47" i="17" s="1"/>
  <c r="J43" i="17"/>
  <c r="K43" i="17" s="1"/>
  <c r="H45" i="17"/>
  <c r="J45" i="17" s="1"/>
  <c r="J37" i="17"/>
  <c r="K37" i="17" s="1"/>
  <c r="F47" i="17"/>
  <c r="K46" i="17"/>
  <c r="E47" i="17"/>
  <c r="K45" i="17"/>
  <c r="J46" i="17" l="1"/>
  <c r="J47" i="17"/>
  <c r="K47" i="17" s="1"/>
  <c r="C46" i="16"/>
  <c r="C47" i="16" s="1"/>
  <c r="C45" i="16"/>
  <c r="O43" i="16"/>
  <c r="N43" i="16"/>
  <c r="M43" i="16"/>
  <c r="M45" i="16" s="1"/>
  <c r="F43" i="16"/>
  <c r="E43" i="16"/>
  <c r="E45" i="16" s="1"/>
  <c r="D43" i="16"/>
  <c r="D45" i="16" s="1"/>
  <c r="H42" i="16"/>
  <c r="G42" i="16"/>
  <c r="H41" i="16"/>
  <c r="G41" i="16"/>
  <c r="K40" i="16"/>
  <c r="H40" i="16"/>
  <c r="G40" i="16"/>
  <c r="H39" i="16"/>
  <c r="G39" i="16"/>
  <c r="K38" i="16"/>
  <c r="H38" i="16"/>
  <c r="G38" i="16"/>
  <c r="J38" i="16" s="1"/>
  <c r="O37" i="16"/>
  <c r="N37" i="16"/>
  <c r="M37" i="16"/>
  <c r="F37" i="16"/>
  <c r="E37" i="16"/>
  <c r="D37" i="16"/>
  <c r="H36" i="16"/>
  <c r="G36" i="16"/>
  <c r="H35" i="16"/>
  <c r="G35" i="16"/>
  <c r="K34" i="16"/>
  <c r="H34" i="16"/>
  <c r="G34" i="16"/>
  <c r="H33" i="16"/>
  <c r="G33" i="16"/>
  <c r="H32" i="16"/>
  <c r="G32" i="16"/>
  <c r="H31" i="16"/>
  <c r="G31" i="16"/>
  <c r="H30" i="16"/>
  <c r="G30" i="16"/>
  <c r="K29" i="16"/>
  <c r="H29" i="16"/>
  <c r="G29" i="16"/>
  <c r="H28" i="16"/>
  <c r="G28" i="16"/>
  <c r="H27" i="16"/>
  <c r="G27" i="16"/>
  <c r="J27" i="16" s="1"/>
  <c r="K27" i="16" s="1"/>
  <c r="H26" i="16"/>
  <c r="G26" i="16"/>
  <c r="K25" i="16"/>
  <c r="H25" i="16"/>
  <c r="G25" i="16"/>
  <c r="H24" i="16"/>
  <c r="G24" i="16"/>
  <c r="H23" i="16"/>
  <c r="G23" i="16"/>
  <c r="H22" i="16"/>
  <c r="G22" i="16"/>
  <c r="H21" i="16"/>
  <c r="G21" i="16"/>
  <c r="H20" i="16"/>
  <c r="G20" i="16"/>
  <c r="H19" i="16"/>
  <c r="G19" i="16"/>
  <c r="O18" i="16"/>
  <c r="N18" i="16"/>
  <c r="M18" i="16"/>
  <c r="F18" i="16"/>
  <c r="C18" i="16"/>
  <c r="H17" i="16"/>
  <c r="G17" i="16"/>
  <c r="H16" i="16"/>
  <c r="G16" i="16"/>
  <c r="H15" i="16"/>
  <c r="G15" i="16"/>
  <c r="H14" i="16"/>
  <c r="G14" i="16"/>
  <c r="H13" i="16"/>
  <c r="G13" i="16"/>
  <c r="J42" i="16" l="1"/>
  <c r="K42" i="16" s="1"/>
  <c r="J40" i="16"/>
  <c r="J34" i="16"/>
  <c r="J24" i="16"/>
  <c r="K24" i="16" s="1"/>
  <c r="J30" i="16"/>
  <c r="K30" i="16" s="1"/>
  <c r="N46" i="16"/>
  <c r="N47" i="16" s="1"/>
  <c r="O46" i="16"/>
  <c r="O47" i="16" s="1"/>
  <c r="J31" i="16"/>
  <c r="K31" i="16" s="1"/>
  <c r="J32" i="16"/>
  <c r="K32" i="16" s="1"/>
  <c r="J35" i="16"/>
  <c r="K35" i="16" s="1"/>
  <c r="J25" i="16"/>
  <c r="J36" i="16"/>
  <c r="K36" i="16" s="1"/>
  <c r="J39" i="16"/>
  <c r="K39" i="16" s="1"/>
  <c r="J26" i="16"/>
  <c r="K26" i="16" s="1"/>
  <c r="F46" i="16"/>
  <c r="F47" i="16" s="1"/>
  <c r="J33" i="16"/>
  <c r="K33" i="16" s="1"/>
  <c r="G37" i="16"/>
  <c r="J41" i="16"/>
  <c r="K41" i="16" s="1"/>
  <c r="N45" i="16"/>
  <c r="H37" i="16"/>
  <c r="O45" i="16"/>
  <c r="G18" i="16"/>
  <c r="H18" i="16"/>
  <c r="J29" i="16"/>
  <c r="D46" i="16"/>
  <c r="D47" i="16" s="1"/>
  <c r="H43" i="16"/>
  <c r="H45" i="16" s="1"/>
  <c r="J28" i="16"/>
  <c r="K28" i="16" s="1"/>
  <c r="E46" i="16"/>
  <c r="F45" i="16"/>
  <c r="G43" i="16"/>
  <c r="M46" i="16"/>
  <c r="M47" i="16" s="1"/>
  <c r="J43" i="16" l="1"/>
  <c r="K43" i="16" s="1"/>
  <c r="J37" i="16"/>
  <c r="K37" i="16" s="1"/>
  <c r="H46" i="16"/>
  <c r="H47" i="16" s="1"/>
  <c r="K46" i="16"/>
  <c r="E47" i="16"/>
  <c r="G45" i="16"/>
  <c r="J45" i="16" s="1"/>
  <c r="K45" i="16" s="1"/>
  <c r="G46" i="16"/>
  <c r="G47" i="16" l="1"/>
  <c r="J47" i="16" s="1"/>
  <c r="K47" i="16" s="1"/>
  <c r="J46" i="16"/>
  <c r="C46" i="14"/>
  <c r="C47" i="14" s="1"/>
  <c r="C45" i="14"/>
  <c r="O43" i="14"/>
  <c r="N43" i="14"/>
  <c r="M43" i="14"/>
  <c r="M45" i="14" s="1"/>
  <c r="F43" i="14"/>
  <c r="F45" i="14" s="1"/>
  <c r="E43" i="14"/>
  <c r="E45" i="14" s="1"/>
  <c r="D43" i="14"/>
  <c r="H42" i="14"/>
  <c r="G42" i="14"/>
  <c r="H41" i="14"/>
  <c r="G41" i="14"/>
  <c r="K40" i="14"/>
  <c r="H40" i="14"/>
  <c r="G40" i="14"/>
  <c r="H39" i="14"/>
  <c r="G39" i="14"/>
  <c r="K38" i="14"/>
  <c r="H38" i="14"/>
  <c r="G38" i="14"/>
  <c r="O37" i="14"/>
  <c r="N37" i="14"/>
  <c r="M37" i="14"/>
  <c r="F37" i="14"/>
  <c r="E37" i="14"/>
  <c r="D37" i="14"/>
  <c r="H36" i="14"/>
  <c r="G36" i="14"/>
  <c r="H35" i="14"/>
  <c r="G35" i="14"/>
  <c r="K34" i="14"/>
  <c r="H34" i="14"/>
  <c r="G34" i="14"/>
  <c r="H33" i="14"/>
  <c r="G33" i="14"/>
  <c r="H32" i="14"/>
  <c r="G32" i="14"/>
  <c r="H31" i="14"/>
  <c r="G31" i="14"/>
  <c r="H30" i="14"/>
  <c r="G30" i="14"/>
  <c r="K29" i="14"/>
  <c r="H29" i="14"/>
  <c r="G29" i="14"/>
  <c r="H28" i="14"/>
  <c r="G28" i="14"/>
  <c r="H27" i="14"/>
  <c r="G27" i="14"/>
  <c r="H26" i="14"/>
  <c r="G26" i="14"/>
  <c r="K25" i="14"/>
  <c r="H25" i="14"/>
  <c r="G25" i="14"/>
  <c r="H24" i="14"/>
  <c r="G24" i="14"/>
  <c r="H23" i="14"/>
  <c r="G23" i="14"/>
  <c r="H22" i="14"/>
  <c r="G22" i="14"/>
  <c r="H21" i="14"/>
  <c r="G21" i="14"/>
  <c r="H20" i="14"/>
  <c r="G20" i="14"/>
  <c r="H19" i="14"/>
  <c r="G19" i="14"/>
  <c r="O18" i="14"/>
  <c r="N18" i="14"/>
  <c r="M18" i="14"/>
  <c r="F18" i="14"/>
  <c r="C18" i="14"/>
  <c r="H17" i="14"/>
  <c r="G17" i="14"/>
  <c r="H16" i="14"/>
  <c r="G16" i="14"/>
  <c r="H15" i="14"/>
  <c r="G15" i="14"/>
  <c r="H14" i="14"/>
  <c r="G14" i="14"/>
  <c r="H13" i="14"/>
  <c r="G13" i="14"/>
  <c r="H12" i="14"/>
  <c r="G12" i="14"/>
  <c r="H11" i="14"/>
  <c r="G11" i="14"/>
  <c r="J24" i="14" l="1"/>
  <c r="K24" i="14" s="1"/>
  <c r="J27" i="14"/>
  <c r="K27" i="14" s="1"/>
  <c r="J29" i="14"/>
  <c r="J38" i="14"/>
  <c r="D46" i="14"/>
  <c r="D47" i="14" s="1"/>
  <c r="J42" i="14"/>
  <c r="K42" i="14" s="1"/>
  <c r="J30" i="14"/>
  <c r="K30" i="14" s="1"/>
  <c r="J32" i="14"/>
  <c r="K32" i="14" s="1"/>
  <c r="N46" i="14"/>
  <c r="N47" i="14" s="1"/>
  <c r="O46" i="14"/>
  <c r="O47" i="14" s="1"/>
  <c r="D45" i="14"/>
  <c r="F46" i="14"/>
  <c r="F47" i="14" s="1"/>
  <c r="J26" i="14"/>
  <c r="K26" i="14" s="1"/>
  <c r="J31" i="14"/>
  <c r="K31" i="14" s="1"/>
  <c r="J40" i="14"/>
  <c r="J33" i="14"/>
  <c r="K33" i="14" s="1"/>
  <c r="G37" i="14"/>
  <c r="J41" i="14"/>
  <c r="K41" i="14" s="1"/>
  <c r="N45" i="14"/>
  <c r="J28" i="14"/>
  <c r="K28" i="14" s="1"/>
  <c r="O45" i="14"/>
  <c r="G18" i="14"/>
  <c r="J34" i="14"/>
  <c r="H18" i="14"/>
  <c r="J35" i="14"/>
  <c r="K35" i="14" s="1"/>
  <c r="H43" i="14"/>
  <c r="H45" i="14" s="1"/>
  <c r="J25" i="14"/>
  <c r="J36" i="14"/>
  <c r="K36" i="14" s="1"/>
  <c r="G43" i="14"/>
  <c r="G45" i="14" s="1"/>
  <c r="H37" i="14"/>
  <c r="E46" i="14"/>
  <c r="J39" i="14"/>
  <c r="K39" i="14" s="1"/>
  <c r="M46" i="14"/>
  <c r="M47" i="14" s="1"/>
  <c r="J43" i="14" l="1"/>
  <c r="K43" i="14" s="1"/>
  <c r="J45" i="14"/>
  <c r="K45" i="14" s="1"/>
  <c r="J37" i="14"/>
  <c r="K37" i="14" s="1"/>
  <c r="G46" i="14"/>
  <c r="G47" i="14" s="1"/>
  <c r="H46" i="14"/>
  <c r="H47" i="14" s="1"/>
  <c r="J47" i="14" s="1"/>
  <c r="K46" i="14"/>
  <c r="E47" i="14"/>
  <c r="K47" i="14" l="1"/>
  <c r="J46" i="14"/>
  <c r="C46" i="15"/>
  <c r="C47" i="15" s="1"/>
  <c r="C45" i="15"/>
  <c r="O43" i="15"/>
  <c r="O45" i="15" s="1"/>
  <c r="N43" i="15"/>
  <c r="M43" i="15"/>
  <c r="M45" i="15" s="1"/>
  <c r="F43" i="15"/>
  <c r="F45" i="15" s="1"/>
  <c r="E43" i="15"/>
  <c r="D43" i="15"/>
  <c r="D45" i="15" s="1"/>
  <c r="H42" i="15"/>
  <c r="G42" i="15"/>
  <c r="H41" i="15"/>
  <c r="G41" i="15"/>
  <c r="K40" i="15"/>
  <c r="H40" i="15"/>
  <c r="G40" i="15"/>
  <c r="H39" i="15"/>
  <c r="G39" i="15"/>
  <c r="K38" i="15"/>
  <c r="H38" i="15"/>
  <c r="G38" i="15"/>
  <c r="J38" i="15" s="1"/>
  <c r="O37" i="15"/>
  <c r="N37" i="15"/>
  <c r="M37" i="15"/>
  <c r="F37" i="15"/>
  <c r="E37" i="15"/>
  <c r="D37" i="15"/>
  <c r="H36" i="15"/>
  <c r="G36" i="15"/>
  <c r="H35" i="15"/>
  <c r="G35" i="15"/>
  <c r="K34" i="15"/>
  <c r="H34" i="15"/>
  <c r="G34" i="15"/>
  <c r="H33" i="15"/>
  <c r="G33" i="15"/>
  <c r="H32" i="15"/>
  <c r="G32" i="15"/>
  <c r="H31" i="15"/>
  <c r="G31" i="15"/>
  <c r="H30" i="15"/>
  <c r="G30" i="15"/>
  <c r="K29" i="15"/>
  <c r="H29" i="15"/>
  <c r="G29" i="15"/>
  <c r="H28" i="15"/>
  <c r="G28" i="15"/>
  <c r="H27" i="15"/>
  <c r="G27" i="15"/>
  <c r="H26" i="15"/>
  <c r="G26" i="15"/>
  <c r="K25" i="15"/>
  <c r="H25" i="15"/>
  <c r="G25" i="15"/>
  <c r="H24" i="15"/>
  <c r="G24" i="15"/>
  <c r="H23" i="15"/>
  <c r="G23" i="15"/>
  <c r="H22" i="15"/>
  <c r="G22" i="15"/>
  <c r="H21" i="15"/>
  <c r="G21" i="15"/>
  <c r="H20" i="15"/>
  <c r="G20" i="15"/>
  <c r="H19" i="15"/>
  <c r="G19" i="15"/>
  <c r="O18" i="15"/>
  <c r="N18" i="15"/>
  <c r="M18" i="15"/>
  <c r="F18" i="15"/>
  <c r="C18" i="15"/>
  <c r="H17" i="15"/>
  <c r="G17" i="15"/>
  <c r="H16" i="15"/>
  <c r="G16" i="15"/>
  <c r="H15" i="15"/>
  <c r="G15" i="15"/>
  <c r="H14" i="15"/>
  <c r="G14" i="15"/>
  <c r="H13" i="15"/>
  <c r="G13" i="15"/>
  <c r="H12" i="15"/>
  <c r="G12" i="15"/>
  <c r="H11" i="15"/>
  <c r="G11" i="15"/>
  <c r="J27" i="15" l="1"/>
  <c r="K27" i="15" s="1"/>
  <c r="J24" i="15"/>
  <c r="K24" i="15" s="1"/>
  <c r="J42" i="15"/>
  <c r="K42" i="15" s="1"/>
  <c r="J41" i="15"/>
  <c r="K41" i="15" s="1"/>
  <c r="J33" i="15"/>
  <c r="K33" i="15" s="1"/>
  <c r="J26" i="15"/>
  <c r="K26" i="15" s="1"/>
  <c r="H43" i="15"/>
  <c r="H45" i="15" s="1"/>
  <c r="H18" i="15"/>
  <c r="J35" i="15"/>
  <c r="K35" i="15" s="1"/>
  <c r="J30" i="15"/>
  <c r="K30" i="15" s="1"/>
  <c r="J39" i="15"/>
  <c r="K39" i="15" s="1"/>
  <c r="J34" i="15"/>
  <c r="J36" i="15"/>
  <c r="K36" i="15" s="1"/>
  <c r="N46" i="15"/>
  <c r="N47" i="15" s="1"/>
  <c r="J31" i="15"/>
  <c r="K31" i="15" s="1"/>
  <c r="J25" i="15"/>
  <c r="J32" i="15"/>
  <c r="K32" i="15" s="1"/>
  <c r="J40" i="15"/>
  <c r="N45" i="15"/>
  <c r="G37" i="15"/>
  <c r="D46" i="15"/>
  <c r="D47" i="15" s="1"/>
  <c r="H37" i="15"/>
  <c r="H46" i="15" s="1"/>
  <c r="H47" i="15" s="1"/>
  <c r="O46" i="15"/>
  <c r="O47" i="15" s="1"/>
  <c r="G18" i="15"/>
  <c r="J29" i="15"/>
  <c r="J28" i="15"/>
  <c r="K28" i="15" s="1"/>
  <c r="E46" i="15"/>
  <c r="E45" i="15"/>
  <c r="F46" i="15"/>
  <c r="G43" i="15"/>
  <c r="M46" i="15"/>
  <c r="M47" i="15" s="1"/>
  <c r="J37" i="15" l="1"/>
  <c r="K37" i="15" s="1"/>
  <c r="J43" i="15"/>
  <c r="K43" i="15" s="1"/>
  <c r="G45" i="15"/>
  <c r="J45" i="15" s="1"/>
  <c r="K45" i="15" s="1"/>
  <c r="G46" i="15"/>
  <c r="G47" i="15" s="1"/>
  <c r="F47" i="15"/>
  <c r="K46" i="15"/>
  <c r="E47" i="15"/>
  <c r="J47" i="15" l="1"/>
  <c r="K47" i="15" s="1"/>
  <c r="J46" i="15"/>
  <c r="C46" i="13"/>
  <c r="C47" i="13" s="1"/>
  <c r="C45" i="13"/>
  <c r="O43" i="13"/>
  <c r="O45" i="13" s="1"/>
  <c r="N43" i="13"/>
  <c r="M43" i="13"/>
  <c r="M45" i="13" s="1"/>
  <c r="F43" i="13"/>
  <c r="E43" i="13"/>
  <c r="E45" i="13" s="1"/>
  <c r="D43" i="13"/>
  <c r="D46" i="13" s="1"/>
  <c r="D47" i="13" s="1"/>
  <c r="H42" i="13"/>
  <c r="G42" i="13"/>
  <c r="H41" i="13"/>
  <c r="G41" i="13"/>
  <c r="K40" i="13"/>
  <c r="H40" i="13"/>
  <c r="G40" i="13"/>
  <c r="J40" i="13" s="1"/>
  <c r="H39" i="13"/>
  <c r="G39" i="13"/>
  <c r="K38" i="13"/>
  <c r="H38" i="13"/>
  <c r="G38" i="13"/>
  <c r="O37" i="13"/>
  <c r="N37" i="13"/>
  <c r="M37" i="13"/>
  <c r="F37" i="13"/>
  <c r="E37" i="13"/>
  <c r="D37" i="13"/>
  <c r="H36" i="13"/>
  <c r="G36" i="13"/>
  <c r="H35" i="13"/>
  <c r="G35" i="13"/>
  <c r="K34" i="13"/>
  <c r="H34" i="13"/>
  <c r="G34" i="13"/>
  <c r="H33" i="13"/>
  <c r="G33" i="13"/>
  <c r="H32" i="13"/>
  <c r="G32" i="13"/>
  <c r="H31" i="13"/>
  <c r="G31" i="13"/>
  <c r="H30" i="13"/>
  <c r="G30" i="13"/>
  <c r="K29" i="13"/>
  <c r="H29" i="13"/>
  <c r="G29" i="13"/>
  <c r="H28" i="13"/>
  <c r="G28" i="13"/>
  <c r="H27" i="13"/>
  <c r="G27" i="13"/>
  <c r="H26" i="13"/>
  <c r="G26" i="13"/>
  <c r="K25" i="13"/>
  <c r="H25" i="13"/>
  <c r="G25" i="13"/>
  <c r="H24" i="13"/>
  <c r="G24" i="13"/>
  <c r="H23" i="13"/>
  <c r="G23" i="13"/>
  <c r="H22" i="13"/>
  <c r="G22" i="13"/>
  <c r="H21" i="13"/>
  <c r="G21" i="13"/>
  <c r="H20" i="13"/>
  <c r="G20" i="13"/>
  <c r="H19" i="13"/>
  <c r="G19" i="13"/>
  <c r="O18" i="13"/>
  <c r="N18" i="13"/>
  <c r="M18" i="13"/>
  <c r="F18" i="13"/>
  <c r="C18" i="13"/>
  <c r="H17" i="13"/>
  <c r="G17" i="13"/>
  <c r="H16" i="13"/>
  <c r="G16" i="13"/>
  <c r="H15" i="13"/>
  <c r="G15" i="13"/>
  <c r="H14" i="13"/>
  <c r="G14" i="13"/>
  <c r="H13" i="13"/>
  <c r="G13" i="13"/>
  <c r="H12" i="13"/>
  <c r="G12" i="13"/>
  <c r="H11" i="13"/>
  <c r="G11" i="13"/>
  <c r="J29" i="13" l="1"/>
  <c r="J38" i="13"/>
  <c r="J24" i="13"/>
  <c r="K24" i="13" s="1"/>
  <c r="J42" i="13"/>
  <c r="K42" i="13" s="1"/>
  <c r="J27" i="13"/>
  <c r="K27" i="13" s="1"/>
  <c r="J41" i="13"/>
  <c r="K41" i="13" s="1"/>
  <c r="J26" i="13"/>
  <c r="K26" i="13" s="1"/>
  <c r="J39" i="13"/>
  <c r="K39" i="13" s="1"/>
  <c r="J36" i="13"/>
  <c r="K36" i="13" s="1"/>
  <c r="J25" i="13"/>
  <c r="N46" i="13"/>
  <c r="N47" i="13" s="1"/>
  <c r="J31" i="13"/>
  <c r="K31" i="13" s="1"/>
  <c r="D45" i="13"/>
  <c r="J33" i="13"/>
  <c r="K33" i="13" s="1"/>
  <c r="J32" i="13"/>
  <c r="K32" i="13" s="1"/>
  <c r="G37" i="13"/>
  <c r="N45" i="13"/>
  <c r="H37" i="13"/>
  <c r="G18" i="13"/>
  <c r="J34" i="13"/>
  <c r="H18" i="13"/>
  <c r="O46" i="13"/>
  <c r="O47" i="13" s="1"/>
  <c r="J35" i="13"/>
  <c r="K35" i="13" s="1"/>
  <c r="H43" i="13"/>
  <c r="H45" i="13" s="1"/>
  <c r="J30" i="13"/>
  <c r="K30" i="13" s="1"/>
  <c r="J28" i="13"/>
  <c r="K28" i="13" s="1"/>
  <c r="E46" i="13"/>
  <c r="F46" i="13"/>
  <c r="F45" i="13"/>
  <c r="G43" i="13"/>
  <c r="M46" i="13"/>
  <c r="M47" i="13" s="1"/>
  <c r="J37" i="13" l="1"/>
  <c r="K37" i="13" s="1"/>
  <c r="H46" i="13"/>
  <c r="H47" i="13" s="1"/>
  <c r="G45" i="13"/>
  <c r="G46" i="13"/>
  <c r="G47" i="13" s="1"/>
  <c r="K46" i="13"/>
  <c r="E47" i="13"/>
  <c r="F47" i="13"/>
  <c r="J45" i="13"/>
  <c r="K45" i="13" s="1"/>
  <c r="J43" i="13"/>
  <c r="K43" i="13" s="1"/>
  <c r="J47" i="13" l="1"/>
  <c r="K47" i="13" s="1"/>
  <c r="J46" i="13"/>
  <c r="C46" i="12"/>
  <c r="C47" i="12" s="1"/>
  <c r="C45" i="12"/>
  <c r="O43" i="12"/>
  <c r="O45" i="12" s="1"/>
  <c r="N43" i="12"/>
  <c r="M43" i="12"/>
  <c r="M45" i="12" s="1"/>
  <c r="F43" i="12"/>
  <c r="F45" i="12" s="1"/>
  <c r="E43" i="12"/>
  <c r="D43" i="12"/>
  <c r="D46" i="12" s="1"/>
  <c r="D47" i="12" s="1"/>
  <c r="H42" i="12"/>
  <c r="G42" i="12"/>
  <c r="H41" i="12"/>
  <c r="G41" i="12"/>
  <c r="K40" i="12"/>
  <c r="H40" i="12"/>
  <c r="G40" i="12"/>
  <c r="H39" i="12"/>
  <c r="G39" i="12"/>
  <c r="K38" i="12"/>
  <c r="H38" i="12"/>
  <c r="G38" i="12"/>
  <c r="O37" i="12"/>
  <c r="N37" i="12"/>
  <c r="M37" i="12"/>
  <c r="F37" i="12"/>
  <c r="E37" i="12"/>
  <c r="D37" i="12"/>
  <c r="H36" i="12"/>
  <c r="G36" i="12"/>
  <c r="H35" i="12"/>
  <c r="G35" i="12"/>
  <c r="K34" i="12"/>
  <c r="H34" i="12"/>
  <c r="G34" i="12"/>
  <c r="H33" i="12"/>
  <c r="G33" i="12"/>
  <c r="H32" i="12"/>
  <c r="G32" i="12"/>
  <c r="H31" i="12"/>
  <c r="G31" i="12"/>
  <c r="H30" i="12"/>
  <c r="G30" i="12"/>
  <c r="K29" i="12"/>
  <c r="H29" i="12"/>
  <c r="G29" i="12"/>
  <c r="H28" i="12"/>
  <c r="G28" i="12"/>
  <c r="H27" i="12"/>
  <c r="G27" i="12"/>
  <c r="H26" i="12"/>
  <c r="G26" i="12"/>
  <c r="K25" i="12"/>
  <c r="H25" i="12"/>
  <c r="G25" i="12"/>
  <c r="H24" i="12"/>
  <c r="G24" i="12"/>
  <c r="J24" i="12" s="1"/>
  <c r="K24" i="12" s="1"/>
  <c r="H23" i="12"/>
  <c r="G23" i="12"/>
  <c r="H22" i="12"/>
  <c r="G22" i="12"/>
  <c r="H21" i="12"/>
  <c r="G21" i="12"/>
  <c r="H20" i="12"/>
  <c r="G20" i="12"/>
  <c r="H19" i="12"/>
  <c r="G19" i="12"/>
  <c r="O18" i="12"/>
  <c r="N18" i="12"/>
  <c r="M18" i="12"/>
  <c r="F18" i="12"/>
  <c r="C18" i="12"/>
  <c r="H17" i="12"/>
  <c r="G17" i="12"/>
  <c r="H16" i="12"/>
  <c r="G16" i="12"/>
  <c r="H15" i="12"/>
  <c r="G15" i="12"/>
  <c r="H14" i="12"/>
  <c r="G14" i="12"/>
  <c r="H13" i="12"/>
  <c r="G13" i="12"/>
  <c r="H12" i="12"/>
  <c r="G12" i="12"/>
  <c r="H11" i="12"/>
  <c r="G11" i="12"/>
  <c r="J29" i="12" l="1"/>
  <c r="J38" i="12"/>
  <c r="J40" i="12"/>
  <c r="J41" i="12"/>
  <c r="K41" i="12" s="1"/>
  <c r="J27" i="12"/>
  <c r="K27" i="12" s="1"/>
  <c r="J36" i="12"/>
  <c r="K36" i="12" s="1"/>
  <c r="J32" i="12"/>
  <c r="K32" i="12" s="1"/>
  <c r="J28" i="12"/>
  <c r="K28" i="12" s="1"/>
  <c r="G43" i="12"/>
  <c r="G45" i="12" s="1"/>
  <c r="N46" i="12"/>
  <c r="N47" i="12" s="1"/>
  <c r="J34" i="12"/>
  <c r="J26" i="12"/>
  <c r="K26" i="12" s="1"/>
  <c r="D45" i="12"/>
  <c r="J33" i="12"/>
  <c r="K33" i="12" s="1"/>
  <c r="H37" i="12"/>
  <c r="G37" i="12"/>
  <c r="J30" i="12"/>
  <c r="K30" i="12" s="1"/>
  <c r="J31" i="12"/>
  <c r="K31" i="12" s="1"/>
  <c r="N45" i="12"/>
  <c r="J42" i="12"/>
  <c r="K42" i="12" s="1"/>
  <c r="J25" i="12"/>
  <c r="G18" i="12"/>
  <c r="O46" i="12"/>
  <c r="O47" i="12" s="1"/>
  <c r="H18" i="12"/>
  <c r="J35" i="12"/>
  <c r="K35" i="12" s="1"/>
  <c r="H43" i="12"/>
  <c r="H45" i="12" s="1"/>
  <c r="J39" i="12"/>
  <c r="K39" i="12" s="1"/>
  <c r="E46" i="12"/>
  <c r="E45" i="12"/>
  <c r="F46" i="12"/>
  <c r="M46" i="12"/>
  <c r="M47" i="12" s="1"/>
  <c r="J43" i="12" l="1"/>
  <c r="K43" i="12" s="1"/>
  <c r="J37" i="12"/>
  <c r="K37" i="12" s="1"/>
  <c r="H46" i="12"/>
  <c r="H47" i="12" s="1"/>
  <c r="G46" i="12"/>
  <c r="G47" i="12" s="1"/>
  <c r="J45" i="12"/>
  <c r="F47" i="12"/>
  <c r="J47" i="12" s="1"/>
  <c r="E47" i="12"/>
  <c r="K47" i="12" s="1"/>
  <c r="K45" i="12"/>
  <c r="J46" i="12" l="1"/>
  <c r="K46" i="12" s="1"/>
  <c r="C46" i="11"/>
  <c r="C47" i="11" s="1"/>
  <c r="C45" i="11"/>
  <c r="O43" i="11"/>
  <c r="O45" i="11" s="1"/>
  <c r="N43" i="11"/>
  <c r="M43" i="11"/>
  <c r="M45" i="11" s="1"/>
  <c r="F43" i="11"/>
  <c r="F45" i="11" s="1"/>
  <c r="E43" i="11"/>
  <c r="D43" i="11"/>
  <c r="H42" i="11"/>
  <c r="G42" i="11"/>
  <c r="H41" i="11"/>
  <c r="G41" i="11"/>
  <c r="K40" i="11"/>
  <c r="H40" i="11"/>
  <c r="G40" i="11"/>
  <c r="H39" i="11"/>
  <c r="G39" i="11"/>
  <c r="K38" i="11"/>
  <c r="H38" i="11"/>
  <c r="G38" i="11"/>
  <c r="O37" i="11"/>
  <c r="N37" i="11"/>
  <c r="M37" i="11"/>
  <c r="F37" i="11"/>
  <c r="E37" i="11"/>
  <c r="D37" i="11"/>
  <c r="H36" i="11"/>
  <c r="G36" i="11"/>
  <c r="H35" i="11"/>
  <c r="G35" i="11"/>
  <c r="K34" i="11"/>
  <c r="H34" i="11"/>
  <c r="G34" i="11"/>
  <c r="H33" i="11"/>
  <c r="G33" i="11"/>
  <c r="H32" i="11"/>
  <c r="G32" i="11"/>
  <c r="H31" i="11"/>
  <c r="G31" i="11"/>
  <c r="H30" i="11"/>
  <c r="G30" i="11"/>
  <c r="K29" i="11"/>
  <c r="H29" i="11"/>
  <c r="G29" i="11"/>
  <c r="H28" i="11"/>
  <c r="G28" i="11"/>
  <c r="H27" i="11"/>
  <c r="G27" i="11"/>
  <c r="H26" i="11"/>
  <c r="G26" i="11"/>
  <c r="K25" i="11"/>
  <c r="H25" i="11"/>
  <c r="G25" i="11"/>
  <c r="H24" i="11"/>
  <c r="G24" i="11"/>
  <c r="H23" i="11"/>
  <c r="G23" i="11"/>
  <c r="H22" i="11"/>
  <c r="G22" i="11"/>
  <c r="H21" i="11"/>
  <c r="G21" i="11"/>
  <c r="H20" i="11"/>
  <c r="G20" i="11"/>
  <c r="H19" i="11"/>
  <c r="G19" i="11"/>
  <c r="O18" i="11"/>
  <c r="N18" i="11"/>
  <c r="M18" i="11"/>
  <c r="F18" i="11"/>
  <c r="C18" i="11"/>
  <c r="H17" i="11"/>
  <c r="G17" i="11"/>
  <c r="H16" i="11"/>
  <c r="G16" i="11"/>
  <c r="H15" i="11"/>
  <c r="G15" i="11"/>
  <c r="H14" i="11"/>
  <c r="G14" i="11"/>
  <c r="H13" i="11"/>
  <c r="G13" i="11"/>
  <c r="H12" i="11"/>
  <c r="G12" i="11"/>
  <c r="H11" i="11"/>
  <c r="G11" i="11"/>
  <c r="J38" i="11" l="1"/>
  <c r="D46" i="11"/>
  <c r="D47" i="11" s="1"/>
  <c r="J35" i="11"/>
  <c r="K35" i="11" s="1"/>
  <c r="J40" i="11"/>
  <c r="J39" i="11"/>
  <c r="K39" i="11" s="1"/>
  <c r="G18" i="11"/>
  <c r="J26" i="11"/>
  <c r="K26" i="11" s="1"/>
  <c r="J32" i="11"/>
  <c r="K32" i="11" s="1"/>
  <c r="J27" i="11"/>
  <c r="K27" i="11" s="1"/>
  <c r="H43" i="11"/>
  <c r="H45" i="11" s="1"/>
  <c r="J36" i="11"/>
  <c r="K36" i="11" s="1"/>
  <c r="J31" i="11"/>
  <c r="K31" i="11" s="1"/>
  <c r="E46" i="11"/>
  <c r="K46" i="11" s="1"/>
  <c r="D45" i="11"/>
  <c r="J41" i="11"/>
  <c r="K41" i="11" s="1"/>
  <c r="J42" i="11"/>
  <c r="K42" i="11" s="1"/>
  <c r="N46" i="11"/>
  <c r="N47" i="11" s="1"/>
  <c r="J29" i="11"/>
  <c r="J34" i="11"/>
  <c r="J33" i="11"/>
  <c r="K33" i="11" s="1"/>
  <c r="J28" i="11"/>
  <c r="K28" i="11" s="1"/>
  <c r="J24" i="11"/>
  <c r="K24" i="11" s="1"/>
  <c r="J25" i="11"/>
  <c r="J30" i="11"/>
  <c r="K30" i="11" s="1"/>
  <c r="N45" i="11"/>
  <c r="H18" i="11"/>
  <c r="G43" i="11"/>
  <c r="G45" i="11" s="1"/>
  <c r="O46" i="11"/>
  <c r="O47" i="11" s="1"/>
  <c r="G37" i="11"/>
  <c r="H37" i="11"/>
  <c r="E45" i="11"/>
  <c r="F46" i="11"/>
  <c r="M46" i="11"/>
  <c r="M47" i="11" s="1"/>
  <c r="G46" i="11" l="1"/>
  <c r="G47" i="11" s="1"/>
  <c r="H46" i="11"/>
  <c r="H47" i="11" s="1"/>
  <c r="E47" i="11"/>
  <c r="J45" i="11"/>
  <c r="K45" i="11" s="1"/>
  <c r="J43" i="11"/>
  <c r="K43" i="11" s="1"/>
  <c r="J37" i="11"/>
  <c r="K37" i="11" s="1"/>
  <c r="F47" i="11"/>
  <c r="J47" i="11" l="1"/>
  <c r="K47" i="11" s="1"/>
  <c r="J46" i="11"/>
  <c r="C46" i="10"/>
  <c r="C47" i="10" s="1"/>
  <c r="C45" i="10"/>
  <c r="O43" i="10"/>
  <c r="O45" i="10" s="1"/>
  <c r="N43" i="10"/>
  <c r="M43" i="10"/>
  <c r="M45" i="10" s="1"/>
  <c r="F43" i="10"/>
  <c r="F45" i="10" s="1"/>
  <c r="E43" i="10"/>
  <c r="D43" i="10"/>
  <c r="D45" i="10" s="1"/>
  <c r="H42" i="10"/>
  <c r="G42" i="10"/>
  <c r="H41" i="10"/>
  <c r="G41" i="10"/>
  <c r="K40" i="10"/>
  <c r="H40" i="10"/>
  <c r="G40" i="10"/>
  <c r="H39" i="10"/>
  <c r="G39" i="10"/>
  <c r="K38" i="10"/>
  <c r="H38" i="10"/>
  <c r="G38" i="10"/>
  <c r="O37" i="10"/>
  <c r="N37" i="10"/>
  <c r="M37" i="10"/>
  <c r="F37" i="10"/>
  <c r="E37" i="10"/>
  <c r="D37" i="10"/>
  <c r="H36" i="10"/>
  <c r="G36" i="10"/>
  <c r="H35" i="10"/>
  <c r="G35" i="10"/>
  <c r="K34" i="10"/>
  <c r="H34" i="10"/>
  <c r="G34" i="10"/>
  <c r="H33" i="10"/>
  <c r="G33" i="10"/>
  <c r="H32" i="10"/>
  <c r="G32" i="10"/>
  <c r="H31" i="10"/>
  <c r="G31" i="10"/>
  <c r="H30" i="10"/>
  <c r="G30" i="10"/>
  <c r="K29" i="10"/>
  <c r="H29" i="10"/>
  <c r="G29" i="10"/>
  <c r="H28" i="10"/>
  <c r="G28" i="10"/>
  <c r="H27" i="10"/>
  <c r="G27" i="10"/>
  <c r="H26" i="10"/>
  <c r="G26" i="10"/>
  <c r="K25" i="10"/>
  <c r="H25" i="10"/>
  <c r="G25" i="10"/>
  <c r="H24" i="10"/>
  <c r="G24" i="10"/>
  <c r="H23" i="10"/>
  <c r="G23" i="10"/>
  <c r="H22" i="10"/>
  <c r="G22" i="10"/>
  <c r="H21" i="10"/>
  <c r="G21" i="10"/>
  <c r="H20" i="10"/>
  <c r="G20" i="10"/>
  <c r="H19" i="10"/>
  <c r="G19" i="10"/>
  <c r="O18" i="10"/>
  <c r="N18" i="10"/>
  <c r="M18" i="10"/>
  <c r="F18" i="10"/>
  <c r="C18" i="10"/>
  <c r="H17" i="10"/>
  <c r="G17" i="10"/>
  <c r="H16" i="10"/>
  <c r="G16" i="10"/>
  <c r="H15" i="10"/>
  <c r="G15" i="10"/>
  <c r="H14" i="10"/>
  <c r="G14" i="10"/>
  <c r="H13" i="10"/>
  <c r="G13" i="10"/>
  <c r="H12" i="10"/>
  <c r="G12" i="10"/>
  <c r="H11" i="10"/>
  <c r="G11" i="10"/>
  <c r="J27" i="10" l="1"/>
  <c r="K27" i="10" s="1"/>
  <c r="J42" i="10"/>
  <c r="K42" i="10" s="1"/>
  <c r="J30" i="10"/>
  <c r="K30" i="10" s="1"/>
  <c r="J40" i="10"/>
  <c r="J29" i="10"/>
  <c r="J26" i="10"/>
  <c r="K26" i="10" s="1"/>
  <c r="J36" i="10"/>
  <c r="K36" i="10" s="1"/>
  <c r="J33" i="10"/>
  <c r="K33" i="10" s="1"/>
  <c r="J24" i="10"/>
  <c r="K24" i="10" s="1"/>
  <c r="J31" i="10"/>
  <c r="K31" i="10" s="1"/>
  <c r="J32" i="10"/>
  <c r="K32" i="10" s="1"/>
  <c r="J41" i="10"/>
  <c r="K41" i="10" s="1"/>
  <c r="J34" i="10"/>
  <c r="N46" i="10"/>
  <c r="N47" i="10" s="1"/>
  <c r="G18" i="10"/>
  <c r="H18" i="10"/>
  <c r="H37" i="10"/>
  <c r="F46" i="10"/>
  <c r="F47" i="10" s="1"/>
  <c r="H43" i="10"/>
  <c r="H45" i="10" s="1"/>
  <c r="G37" i="10"/>
  <c r="N45" i="10"/>
  <c r="D46" i="10"/>
  <c r="D47" i="10" s="1"/>
  <c r="J25" i="10"/>
  <c r="O46" i="10"/>
  <c r="O47" i="10" s="1"/>
  <c r="J35" i="10"/>
  <c r="K35" i="10" s="1"/>
  <c r="J38" i="10"/>
  <c r="J28" i="10"/>
  <c r="K28" i="10" s="1"/>
  <c r="J39" i="10"/>
  <c r="K39" i="10" s="1"/>
  <c r="E46" i="10"/>
  <c r="E45" i="10"/>
  <c r="G43" i="10"/>
  <c r="M46" i="10"/>
  <c r="M47" i="10" s="1"/>
  <c r="J37" i="10" l="1"/>
  <c r="K37" i="10" s="1"/>
  <c r="H46" i="10"/>
  <c r="H47" i="10" s="1"/>
  <c r="K46" i="10"/>
  <c r="E47" i="10"/>
  <c r="J43" i="10"/>
  <c r="K43" i="10" s="1"/>
  <c r="G45" i="10"/>
  <c r="J45" i="10" s="1"/>
  <c r="K45" i="10" s="1"/>
  <c r="G46" i="10"/>
  <c r="G47" i="10" l="1"/>
  <c r="J47" i="10" s="1"/>
  <c r="K47" i="10" s="1"/>
  <c r="J46" i="10"/>
  <c r="C46" i="9"/>
  <c r="C47" i="9" s="1"/>
  <c r="C45" i="9"/>
  <c r="O43" i="9"/>
  <c r="O45" i="9" s="1"/>
  <c r="N43" i="9"/>
  <c r="M43" i="9"/>
  <c r="M45" i="9" s="1"/>
  <c r="F43" i="9"/>
  <c r="E43" i="9"/>
  <c r="D43" i="9"/>
  <c r="H42" i="9"/>
  <c r="G42" i="9"/>
  <c r="H41" i="9"/>
  <c r="G41" i="9"/>
  <c r="K40" i="9"/>
  <c r="H40" i="9"/>
  <c r="G40" i="9"/>
  <c r="H39" i="9"/>
  <c r="G39" i="9"/>
  <c r="K38" i="9"/>
  <c r="H38" i="9"/>
  <c r="G38" i="9"/>
  <c r="O37" i="9"/>
  <c r="N37" i="9"/>
  <c r="M37" i="9"/>
  <c r="F37" i="9"/>
  <c r="E37" i="9"/>
  <c r="D37" i="9"/>
  <c r="H36" i="9"/>
  <c r="G36" i="9"/>
  <c r="H35" i="9"/>
  <c r="G35" i="9"/>
  <c r="K34" i="9"/>
  <c r="H34" i="9"/>
  <c r="G34" i="9"/>
  <c r="H33" i="9"/>
  <c r="G33" i="9"/>
  <c r="H32" i="9"/>
  <c r="G32" i="9"/>
  <c r="H31" i="9"/>
  <c r="G31" i="9"/>
  <c r="H30" i="9"/>
  <c r="G30" i="9"/>
  <c r="K29" i="9"/>
  <c r="H29" i="9"/>
  <c r="G29" i="9"/>
  <c r="H28" i="9"/>
  <c r="G28" i="9"/>
  <c r="H27" i="9"/>
  <c r="G27" i="9"/>
  <c r="H26" i="9"/>
  <c r="G26" i="9"/>
  <c r="K25" i="9"/>
  <c r="H25" i="9"/>
  <c r="G25" i="9"/>
  <c r="H24" i="9"/>
  <c r="G24" i="9"/>
  <c r="H23" i="9"/>
  <c r="G23" i="9"/>
  <c r="H22" i="9"/>
  <c r="G22" i="9"/>
  <c r="H21" i="9"/>
  <c r="G21" i="9"/>
  <c r="H20" i="9"/>
  <c r="G20" i="9"/>
  <c r="H19" i="9"/>
  <c r="G19" i="9"/>
  <c r="O18" i="9"/>
  <c r="N18" i="9"/>
  <c r="M18" i="9"/>
  <c r="F18" i="9"/>
  <c r="C18" i="9"/>
  <c r="H17" i="9"/>
  <c r="G17" i="9"/>
  <c r="H16" i="9"/>
  <c r="G16" i="9"/>
  <c r="H15" i="9"/>
  <c r="G15" i="9"/>
  <c r="H14" i="9"/>
  <c r="G14" i="9"/>
  <c r="H13" i="9"/>
  <c r="G13" i="9"/>
  <c r="H12" i="9"/>
  <c r="G12" i="9"/>
  <c r="H11" i="9"/>
  <c r="G11" i="9"/>
  <c r="J40" i="9" l="1"/>
  <c r="J35" i="9"/>
  <c r="K35" i="9" s="1"/>
  <c r="J41" i="9"/>
  <c r="K41" i="9" s="1"/>
  <c r="J29" i="9"/>
  <c r="J38" i="9"/>
  <c r="D46" i="9"/>
  <c r="D47" i="9" s="1"/>
  <c r="J25" i="9"/>
  <c r="J30" i="9"/>
  <c r="K30" i="9" s="1"/>
  <c r="G37" i="9"/>
  <c r="J33" i="9"/>
  <c r="K33" i="9" s="1"/>
  <c r="J42" i="9"/>
  <c r="K42" i="9" s="1"/>
  <c r="J34" i="9"/>
  <c r="J24" i="9"/>
  <c r="K24" i="9" s="1"/>
  <c r="J36" i="9"/>
  <c r="K36" i="9" s="1"/>
  <c r="N46" i="9"/>
  <c r="N47" i="9" s="1"/>
  <c r="J26" i="9"/>
  <c r="K26" i="9" s="1"/>
  <c r="J32" i="9"/>
  <c r="K32" i="9" s="1"/>
  <c r="J31" i="9"/>
  <c r="K31" i="9" s="1"/>
  <c r="J27" i="9"/>
  <c r="K27" i="9" s="1"/>
  <c r="G18" i="9"/>
  <c r="H18" i="9"/>
  <c r="H37" i="9"/>
  <c r="D45" i="9"/>
  <c r="N45" i="9"/>
  <c r="H43" i="9"/>
  <c r="H45" i="9" s="1"/>
  <c r="O46" i="9"/>
  <c r="O47" i="9" s="1"/>
  <c r="J28" i="9"/>
  <c r="K28" i="9" s="1"/>
  <c r="E46" i="9"/>
  <c r="E45" i="9"/>
  <c r="F46" i="9"/>
  <c r="F45" i="9"/>
  <c r="J39" i="9"/>
  <c r="K39" i="9" s="1"/>
  <c r="G43" i="9"/>
  <c r="M46" i="9"/>
  <c r="M47" i="9" s="1"/>
  <c r="J37" i="9" l="1"/>
  <c r="K37" i="9" s="1"/>
  <c r="H46" i="9"/>
  <c r="H47" i="9" s="1"/>
  <c r="F47" i="9"/>
  <c r="K46" i="9"/>
  <c r="E47" i="9"/>
  <c r="G45" i="9"/>
  <c r="J45" i="9" s="1"/>
  <c r="K45" i="9" s="1"/>
  <c r="G46" i="9"/>
  <c r="G47" i="9" s="1"/>
  <c r="J43" i="9"/>
  <c r="K43" i="9" s="1"/>
  <c r="J47" i="9" l="1"/>
  <c r="K47" i="9" s="1"/>
  <c r="J46" i="9"/>
  <c r="C46" i="8"/>
  <c r="C47" i="8" s="1"/>
  <c r="C45" i="8"/>
  <c r="O43" i="8"/>
  <c r="O45" i="8" s="1"/>
  <c r="N43" i="8"/>
  <c r="M43" i="8"/>
  <c r="M45" i="8" s="1"/>
  <c r="F43" i="8"/>
  <c r="E43" i="8"/>
  <c r="D43" i="8"/>
  <c r="H42" i="8"/>
  <c r="G42" i="8"/>
  <c r="H41" i="8"/>
  <c r="G41" i="8"/>
  <c r="K40" i="8"/>
  <c r="H40" i="8"/>
  <c r="G40" i="8"/>
  <c r="H39" i="8"/>
  <c r="G39" i="8"/>
  <c r="K38" i="8"/>
  <c r="H38" i="8"/>
  <c r="G38" i="8"/>
  <c r="O37" i="8"/>
  <c r="N37" i="8"/>
  <c r="M37" i="8"/>
  <c r="F37" i="8"/>
  <c r="E37" i="8"/>
  <c r="D37" i="8"/>
  <c r="H36" i="8"/>
  <c r="G36" i="8"/>
  <c r="H35" i="8"/>
  <c r="G35" i="8"/>
  <c r="J35" i="8" s="1"/>
  <c r="K35" i="8" s="1"/>
  <c r="K34" i="8"/>
  <c r="H34" i="8"/>
  <c r="G34" i="8"/>
  <c r="H33" i="8"/>
  <c r="G33" i="8"/>
  <c r="H32" i="8"/>
  <c r="G32" i="8"/>
  <c r="H31" i="8"/>
  <c r="G31" i="8"/>
  <c r="H30" i="8"/>
  <c r="G30" i="8"/>
  <c r="K29" i="8"/>
  <c r="H29" i="8"/>
  <c r="G29" i="8"/>
  <c r="H28" i="8"/>
  <c r="G28" i="8"/>
  <c r="H27" i="8"/>
  <c r="G27" i="8"/>
  <c r="H26" i="8"/>
  <c r="G26" i="8"/>
  <c r="K25" i="8"/>
  <c r="H25" i="8"/>
  <c r="G25" i="8"/>
  <c r="H24" i="8"/>
  <c r="G24" i="8"/>
  <c r="H23" i="8"/>
  <c r="G23" i="8"/>
  <c r="H22" i="8"/>
  <c r="G22" i="8"/>
  <c r="H21" i="8"/>
  <c r="G21" i="8"/>
  <c r="H20" i="8"/>
  <c r="G20" i="8"/>
  <c r="H19" i="8"/>
  <c r="G19" i="8"/>
  <c r="O18" i="8"/>
  <c r="N18" i="8"/>
  <c r="M18" i="8"/>
  <c r="F18" i="8"/>
  <c r="C18" i="8"/>
  <c r="H17" i="8"/>
  <c r="G17" i="8"/>
  <c r="H16" i="8"/>
  <c r="G16" i="8"/>
  <c r="H15" i="8"/>
  <c r="G15" i="8"/>
  <c r="H14" i="8"/>
  <c r="G14" i="8"/>
  <c r="H13" i="8"/>
  <c r="G13" i="8"/>
  <c r="H12" i="8"/>
  <c r="G12" i="8"/>
  <c r="H11" i="8"/>
  <c r="G11" i="8"/>
  <c r="J24" i="8" l="1"/>
  <c r="K24" i="8" s="1"/>
  <c r="D46" i="8"/>
  <c r="D47" i="8" s="1"/>
  <c r="J42" i="8"/>
  <c r="K42" i="8" s="1"/>
  <c r="J30" i="8"/>
  <c r="K30" i="8" s="1"/>
  <c r="J26" i="8"/>
  <c r="K26" i="8" s="1"/>
  <c r="J32" i="8"/>
  <c r="K32" i="8" s="1"/>
  <c r="H43" i="8"/>
  <c r="H45" i="8" s="1"/>
  <c r="J36" i="8"/>
  <c r="K36" i="8" s="1"/>
  <c r="J40" i="8"/>
  <c r="N46" i="8"/>
  <c r="N47" i="8" s="1"/>
  <c r="H18" i="8"/>
  <c r="J27" i="8"/>
  <c r="K27" i="8" s="1"/>
  <c r="J41" i="8"/>
  <c r="K41" i="8" s="1"/>
  <c r="J39" i="8"/>
  <c r="K39" i="8" s="1"/>
  <c r="J31" i="8"/>
  <c r="K31" i="8" s="1"/>
  <c r="D45" i="8"/>
  <c r="J33" i="8"/>
  <c r="K33" i="8" s="1"/>
  <c r="N45" i="8"/>
  <c r="J25" i="8"/>
  <c r="H37" i="8"/>
  <c r="G18" i="8"/>
  <c r="J29" i="8"/>
  <c r="J34" i="8"/>
  <c r="J38" i="8"/>
  <c r="O46" i="8"/>
  <c r="O47" i="8" s="1"/>
  <c r="J28" i="8"/>
  <c r="K28" i="8" s="1"/>
  <c r="G37" i="8"/>
  <c r="E46" i="8"/>
  <c r="E45" i="8"/>
  <c r="F46" i="8"/>
  <c r="F45" i="8"/>
  <c r="G43" i="8"/>
  <c r="M46" i="8"/>
  <c r="M47" i="8" s="1"/>
  <c r="J43" i="8" l="1"/>
  <c r="K43" i="8" s="1"/>
  <c r="H46" i="8"/>
  <c r="H47" i="8" s="1"/>
  <c r="J37" i="8"/>
  <c r="K37" i="8" s="1"/>
  <c r="F47" i="8"/>
  <c r="E47" i="8"/>
  <c r="K46" i="8"/>
  <c r="G45" i="8"/>
  <c r="J45" i="8" s="1"/>
  <c r="K45" i="8" s="1"/>
  <c r="G46" i="8"/>
  <c r="G47" i="8" s="1"/>
  <c r="J46" i="8" l="1"/>
  <c r="J47" i="8"/>
  <c r="K47" i="8" s="1"/>
  <c r="C46" i="7"/>
  <c r="C47" i="7" s="1"/>
  <c r="C45" i="7"/>
  <c r="O43" i="7"/>
  <c r="O45" i="7" s="1"/>
  <c r="N43" i="7"/>
  <c r="M43" i="7"/>
  <c r="M45" i="7" s="1"/>
  <c r="F43" i="7"/>
  <c r="F45" i="7" s="1"/>
  <c r="D43" i="7"/>
  <c r="D46" i="7" s="1"/>
  <c r="D47" i="7" s="1"/>
  <c r="H42" i="7"/>
  <c r="G42" i="7"/>
  <c r="H41" i="7"/>
  <c r="G41" i="7"/>
  <c r="E41" i="7"/>
  <c r="E43" i="7" s="1"/>
  <c r="K40" i="7"/>
  <c r="H40" i="7"/>
  <c r="G40" i="7"/>
  <c r="H39" i="7"/>
  <c r="G39" i="7"/>
  <c r="K38" i="7"/>
  <c r="H38" i="7"/>
  <c r="G38" i="7"/>
  <c r="O37" i="7"/>
  <c r="N37" i="7"/>
  <c r="M37" i="7"/>
  <c r="F37" i="7"/>
  <c r="D37" i="7"/>
  <c r="H36" i="7"/>
  <c r="G36" i="7"/>
  <c r="H35" i="7"/>
  <c r="G35" i="7"/>
  <c r="K34" i="7"/>
  <c r="H34" i="7"/>
  <c r="G34" i="7"/>
  <c r="H33" i="7"/>
  <c r="G33" i="7"/>
  <c r="E33" i="7"/>
  <c r="H32" i="7"/>
  <c r="G32" i="7"/>
  <c r="E32" i="7"/>
  <c r="H31" i="7"/>
  <c r="G31" i="7"/>
  <c r="H30" i="7"/>
  <c r="G30" i="7"/>
  <c r="K29" i="7"/>
  <c r="H29" i="7"/>
  <c r="G29" i="7"/>
  <c r="H28" i="7"/>
  <c r="G28" i="7"/>
  <c r="H27" i="7"/>
  <c r="G27" i="7"/>
  <c r="H26" i="7"/>
  <c r="G26" i="7"/>
  <c r="J26" i="7" s="1"/>
  <c r="K26" i="7" s="1"/>
  <c r="K25" i="7"/>
  <c r="H25" i="7"/>
  <c r="G25" i="7"/>
  <c r="H24" i="7"/>
  <c r="G24" i="7"/>
  <c r="H23" i="7"/>
  <c r="G23" i="7"/>
  <c r="H22" i="7"/>
  <c r="G22" i="7"/>
  <c r="H21" i="7"/>
  <c r="G21" i="7"/>
  <c r="H20" i="7"/>
  <c r="G20" i="7"/>
  <c r="H19" i="7"/>
  <c r="G19" i="7"/>
  <c r="O18" i="7"/>
  <c r="N18" i="7"/>
  <c r="M18" i="7"/>
  <c r="F18" i="7"/>
  <c r="C18" i="7"/>
  <c r="H17" i="7"/>
  <c r="G17" i="7"/>
  <c r="H16" i="7"/>
  <c r="G16" i="7"/>
  <c r="H15" i="7"/>
  <c r="G15" i="7"/>
  <c r="H14" i="7"/>
  <c r="G14" i="7"/>
  <c r="H13" i="7"/>
  <c r="G13" i="7"/>
  <c r="H12" i="7"/>
  <c r="G12" i="7"/>
  <c r="H11" i="7"/>
  <c r="G11" i="7"/>
  <c r="J36" i="7" l="1"/>
  <c r="K36" i="7" s="1"/>
  <c r="J40" i="7"/>
  <c r="J25" i="7"/>
  <c r="J29" i="7"/>
  <c r="J42" i="7"/>
  <c r="K42" i="7" s="1"/>
  <c r="J24" i="7"/>
  <c r="K24" i="7" s="1"/>
  <c r="J34" i="7"/>
  <c r="J28" i="7"/>
  <c r="K28" i="7" s="1"/>
  <c r="J41" i="7"/>
  <c r="K41" i="7" s="1"/>
  <c r="J30" i="7"/>
  <c r="K30" i="7" s="1"/>
  <c r="J31" i="7"/>
  <c r="K31" i="7" s="1"/>
  <c r="H18" i="7"/>
  <c r="J35" i="7"/>
  <c r="K35" i="7" s="1"/>
  <c r="J39" i="7"/>
  <c r="K39" i="7" s="1"/>
  <c r="N46" i="7"/>
  <c r="N47" i="7" s="1"/>
  <c r="E37" i="7"/>
  <c r="E46" i="7" s="1"/>
  <c r="J27" i="7"/>
  <c r="K27" i="7" s="1"/>
  <c r="J32" i="7"/>
  <c r="K32" i="7" s="1"/>
  <c r="D45" i="7"/>
  <c r="G18" i="7"/>
  <c r="J33" i="7"/>
  <c r="K33" i="7" s="1"/>
  <c r="N45" i="7"/>
  <c r="H37" i="7"/>
  <c r="J38" i="7"/>
  <c r="H43" i="7"/>
  <c r="H45" i="7" s="1"/>
  <c r="O46" i="7"/>
  <c r="O47" i="7" s="1"/>
  <c r="G37" i="7"/>
  <c r="E45" i="7"/>
  <c r="F46" i="7"/>
  <c r="G43" i="7"/>
  <c r="M46" i="7"/>
  <c r="M47" i="7" s="1"/>
  <c r="H46" i="7" l="1"/>
  <c r="H47" i="7" s="1"/>
  <c r="J37" i="7"/>
  <c r="K37" i="7" s="1"/>
  <c r="F47" i="7"/>
  <c r="K46" i="7"/>
  <c r="E47" i="7"/>
  <c r="G45" i="7"/>
  <c r="J45" i="7" s="1"/>
  <c r="K45" i="7" s="1"/>
  <c r="G46" i="7"/>
  <c r="G47" i="7" s="1"/>
  <c r="J43" i="7"/>
  <c r="K43" i="7" s="1"/>
  <c r="J47" i="7" l="1"/>
  <c r="K47" i="7" s="1"/>
  <c r="J46" i="7"/>
  <c r="C46" i="6" l="1"/>
  <c r="C47" i="6" s="1"/>
  <c r="C45" i="6"/>
  <c r="O43" i="6"/>
  <c r="O45" i="6" s="1"/>
  <c r="N43" i="6"/>
  <c r="M43" i="6"/>
  <c r="M45" i="6" s="1"/>
  <c r="F43" i="6"/>
  <c r="F45" i="6" s="1"/>
  <c r="E43" i="6"/>
  <c r="E45" i="6" s="1"/>
  <c r="D43" i="6"/>
  <c r="H42" i="6"/>
  <c r="G42" i="6"/>
  <c r="H41" i="6"/>
  <c r="G41" i="6"/>
  <c r="K40" i="6"/>
  <c r="H40" i="6"/>
  <c r="G40" i="6"/>
  <c r="H39" i="6"/>
  <c r="G39" i="6"/>
  <c r="K38" i="6"/>
  <c r="H38" i="6"/>
  <c r="G38" i="6"/>
  <c r="O37" i="6"/>
  <c r="O46" i="6" s="1"/>
  <c r="O47" i="6" s="1"/>
  <c r="N37" i="6"/>
  <c r="M37" i="6"/>
  <c r="F37" i="6"/>
  <c r="E37" i="6"/>
  <c r="D37" i="6"/>
  <c r="H36" i="6"/>
  <c r="G36" i="6"/>
  <c r="H35" i="6"/>
  <c r="G35" i="6"/>
  <c r="K34" i="6"/>
  <c r="H34" i="6"/>
  <c r="G34" i="6"/>
  <c r="H33" i="6"/>
  <c r="G33" i="6"/>
  <c r="H32" i="6"/>
  <c r="G32" i="6"/>
  <c r="H31" i="6"/>
  <c r="G31" i="6"/>
  <c r="H30" i="6"/>
  <c r="G30" i="6"/>
  <c r="K29" i="6"/>
  <c r="H29" i="6"/>
  <c r="G29" i="6"/>
  <c r="H28" i="6"/>
  <c r="G28" i="6"/>
  <c r="H27" i="6"/>
  <c r="G27" i="6"/>
  <c r="H26" i="6"/>
  <c r="G26" i="6"/>
  <c r="K25" i="6"/>
  <c r="H25" i="6"/>
  <c r="G25" i="6"/>
  <c r="H24" i="6"/>
  <c r="G24" i="6"/>
  <c r="H23" i="6"/>
  <c r="G23" i="6"/>
  <c r="H22" i="6"/>
  <c r="G22" i="6"/>
  <c r="H21" i="6"/>
  <c r="G21" i="6"/>
  <c r="H20" i="6"/>
  <c r="G20" i="6"/>
  <c r="H19" i="6"/>
  <c r="G19" i="6"/>
  <c r="O18" i="6"/>
  <c r="N18" i="6"/>
  <c r="M18" i="6"/>
  <c r="F18" i="6"/>
  <c r="C18" i="6"/>
  <c r="H17" i="6"/>
  <c r="G17" i="6"/>
  <c r="H16" i="6"/>
  <c r="G16" i="6"/>
  <c r="H15" i="6"/>
  <c r="G15" i="6"/>
  <c r="H14" i="6"/>
  <c r="G14" i="6"/>
  <c r="H13" i="6"/>
  <c r="G13" i="6"/>
  <c r="H12" i="6"/>
  <c r="G12" i="6"/>
  <c r="H11" i="6"/>
  <c r="G11" i="6"/>
  <c r="J31" i="6" l="1"/>
  <c r="K31" i="6" s="1"/>
  <c r="D46" i="6"/>
  <c r="D47" i="6" s="1"/>
  <c r="J40" i="6"/>
  <c r="J34" i="6"/>
  <c r="J41" i="6"/>
  <c r="K41" i="6" s="1"/>
  <c r="F46" i="6"/>
  <c r="F47" i="6" s="1"/>
  <c r="G18" i="6"/>
  <c r="J35" i="6"/>
  <c r="K35" i="6" s="1"/>
  <c r="G43" i="6"/>
  <c r="G45" i="6" s="1"/>
  <c r="J25" i="6"/>
  <c r="J39" i="6"/>
  <c r="K39" i="6" s="1"/>
  <c r="J29" i="6"/>
  <c r="H43" i="6"/>
  <c r="H45" i="6" s="1"/>
  <c r="N46" i="6"/>
  <c r="N47" i="6" s="1"/>
  <c r="J32" i="6"/>
  <c r="K32" i="6" s="1"/>
  <c r="E46" i="6"/>
  <c r="K46" i="6" s="1"/>
  <c r="D45" i="6"/>
  <c r="J27" i="6"/>
  <c r="K27" i="6" s="1"/>
  <c r="G37" i="6"/>
  <c r="J33" i="6"/>
  <c r="K33" i="6" s="1"/>
  <c r="J42" i="6"/>
  <c r="K42" i="6" s="1"/>
  <c r="J38" i="6"/>
  <c r="J30" i="6"/>
  <c r="K30" i="6" s="1"/>
  <c r="H18" i="6"/>
  <c r="J36" i="6"/>
  <c r="K36" i="6" s="1"/>
  <c r="J26" i="6"/>
  <c r="K26" i="6" s="1"/>
  <c r="N45" i="6"/>
  <c r="J24" i="6"/>
  <c r="K24" i="6" s="1"/>
  <c r="J28" i="6"/>
  <c r="K28" i="6" s="1"/>
  <c r="H37" i="6"/>
  <c r="M46" i="6"/>
  <c r="M47" i="6" s="1"/>
  <c r="J45" i="6" l="1"/>
  <c r="K45" i="6" s="1"/>
  <c r="J43" i="6"/>
  <c r="K43" i="6" s="1"/>
  <c r="G46" i="6"/>
  <c r="G47" i="6" s="1"/>
  <c r="E47" i="6"/>
  <c r="J37" i="6"/>
  <c r="K37" i="6" s="1"/>
  <c r="H46" i="6"/>
  <c r="H47" i="6" s="1"/>
  <c r="J47" i="6" l="1"/>
  <c r="K47" i="6" s="1"/>
  <c r="J46" i="6"/>
  <c r="C46" i="5"/>
  <c r="C47" i="5" s="1"/>
  <c r="C45" i="5"/>
  <c r="O43" i="5"/>
  <c r="O45" i="5" s="1"/>
  <c r="N43" i="5"/>
  <c r="M43" i="5"/>
  <c r="M45" i="5" s="1"/>
  <c r="H43" i="5"/>
  <c r="H45" i="5" s="1"/>
  <c r="F43" i="5"/>
  <c r="F45" i="5" s="1"/>
  <c r="E43" i="5"/>
  <c r="E45" i="5" s="1"/>
  <c r="D43" i="5"/>
  <c r="G42" i="5"/>
  <c r="J42" i="5" s="1"/>
  <c r="K42" i="5" s="1"/>
  <c r="G41" i="5"/>
  <c r="J41" i="5" s="1"/>
  <c r="K41" i="5" s="1"/>
  <c r="K40" i="5"/>
  <c r="H40" i="5"/>
  <c r="G40" i="5"/>
  <c r="G39" i="5"/>
  <c r="J39" i="5" s="1"/>
  <c r="K39" i="5" s="1"/>
  <c r="G38" i="5"/>
  <c r="O37" i="5"/>
  <c r="N37" i="5"/>
  <c r="M37" i="5"/>
  <c r="F37" i="5"/>
  <c r="E37" i="5"/>
  <c r="D37" i="5"/>
  <c r="G36" i="5"/>
  <c r="J36" i="5" s="1"/>
  <c r="K36" i="5" s="1"/>
  <c r="G35" i="5"/>
  <c r="J35" i="5" s="1"/>
  <c r="K35" i="5" s="1"/>
  <c r="K34" i="5"/>
  <c r="G34" i="5"/>
  <c r="J34" i="5" s="1"/>
  <c r="J33" i="5"/>
  <c r="K33" i="5" s="1"/>
  <c r="G32" i="5"/>
  <c r="J32" i="5" s="1"/>
  <c r="K32" i="5" s="1"/>
  <c r="G31" i="5"/>
  <c r="J31" i="5" s="1"/>
  <c r="K31" i="5" s="1"/>
  <c r="G30" i="5"/>
  <c r="J30" i="5" s="1"/>
  <c r="K30" i="5" s="1"/>
  <c r="K29" i="5"/>
  <c r="H29" i="5"/>
  <c r="H37" i="5" s="1"/>
  <c r="G29" i="5"/>
  <c r="G28" i="5"/>
  <c r="J28" i="5" s="1"/>
  <c r="K28" i="5" s="1"/>
  <c r="G27" i="5"/>
  <c r="J27" i="5" s="1"/>
  <c r="K27" i="5" s="1"/>
  <c r="G26" i="5"/>
  <c r="J26" i="5" s="1"/>
  <c r="K26" i="5" s="1"/>
  <c r="K25" i="5"/>
  <c r="H25" i="5"/>
  <c r="G25" i="5"/>
  <c r="G24" i="5"/>
  <c r="J24" i="5" s="1"/>
  <c r="K24" i="5" s="1"/>
  <c r="H23" i="5"/>
  <c r="G23" i="5"/>
  <c r="G22" i="5"/>
  <c r="H21" i="5"/>
  <c r="G21" i="5"/>
  <c r="G20" i="5"/>
  <c r="G19" i="5"/>
  <c r="O18" i="5"/>
  <c r="N18" i="5"/>
  <c r="M18" i="5"/>
  <c r="F18" i="5"/>
  <c r="C18" i="5"/>
  <c r="G17" i="5"/>
  <c r="G16" i="5"/>
  <c r="H15" i="5"/>
  <c r="H18" i="5" s="1"/>
  <c r="G15" i="5"/>
  <c r="G14" i="5"/>
  <c r="G13" i="5"/>
  <c r="G12" i="5"/>
  <c r="G11" i="5"/>
  <c r="J29" i="5" l="1"/>
  <c r="J40" i="5"/>
  <c r="E46" i="5"/>
  <c r="E47" i="5" s="1"/>
  <c r="D46" i="5"/>
  <c r="D47" i="5" s="1"/>
  <c r="J25" i="5"/>
  <c r="N46" i="5"/>
  <c r="N47" i="5" s="1"/>
  <c r="D45" i="5"/>
  <c r="G18" i="5"/>
  <c r="N45" i="5"/>
  <c r="O46" i="5"/>
  <c r="O47" i="5" s="1"/>
  <c r="G43" i="5"/>
  <c r="J43" i="5" s="1"/>
  <c r="K43" i="5" s="1"/>
  <c r="J38" i="5"/>
  <c r="K38" i="5" s="1"/>
  <c r="G37" i="5"/>
  <c r="J37" i="5" s="1"/>
  <c r="K37" i="5" s="1"/>
  <c r="F46" i="5"/>
  <c r="H46" i="5"/>
  <c r="H47" i="5" s="1"/>
  <c r="M46" i="5"/>
  <c r="M47" i="5" s="1"/>
  <c r="G45" i="5" l="1"/>
  <c r="J45" i="5" s="1"/>
  <c r="K45" i="5" s="1"/>
  <c r="G46" i="5"/>
  <c r="G47" i="5" s="1"/>
  <c r="F47" i="5"/>
  <c r="J47" i="5" l="1"/>
  <c r="K47" i="5" s="1"/>
  <c r="J46" i="5"/>
  <c r="K46" i="5" s="1"/>
  <c r="C46" i="4"/>
  <c r="C47" i="4" s="1"/>
  <c r="C45" i="4"/>
  <c r="O43" i="4"/>
  <c r="O45" i="4" s="1"/>
  <c r="N43" i="4"/>
  <c r="M43" i="4"/>
  <c r="M45" i="4" s="1"/>
  <c r="F43" i="4"/>
  <c r="E43" i="4"/>
  <c r="E45" i="4" s="1"/>
  <c r="D43" i="4"/>
  <c r="D46" i="4" s="1"/>
  <c r="D47" i="4" s="1"/>
  <c r="H42" i="4"/>
  <c r="G42" i="4"/>
  <c r="H41" i="4"/>
  <c r="G41" i="4"/>
  <c r="K40" i="4"/>
  <c r="H40" i="4"/>
  <c r="G40" i="4"/>
  <c r="H39" i="4"/>
  <c r="G39" i="4"/>
  <c r="H38" i="4"/>
  <c r="G38" i="4"/>
  <c r="O37" i="4"/>
  <c r="N37" i="4"/>
  <c r="M37" i="4"/>
  <c r="F37" i="4"/>
  <c r="E37" i="4"/>
  <c r="D37" i="4"/>
  <c r="H36" i="4"/>
  <c r="G36" i="4"/>
  <c r="H35" i="4"/>
  <c r="G35" i="4"/>
  <c r="K34" i="4"/>
  <c r="H34" i="4"/>
  <c r="G34" i="4"/>
  <c r="H33" i="4"/>
  <c r="G33" i="4"/>
  <c r="H32" i="4"/>
  <c r="G32" i="4"/>
  <c r="H31" i="4"/>
  <c r="G31" i="4"/>
  <c r="H30" i="4"/>
  <c r="G30" i="4"/>
  <c r="K29" i="4"/>
  <c r="H29" i="4"/>
  <c r="G29" i="4"/>
  <c r="H28" i="4"/>
  <c r="G28" i="4"/>
  <c r="H27" i="4"/>
  <c r="G27" i="4"/>
  <c r="H26" i="4"/>
  <c r="G26" i="4"/>
  <c r="K25" i="4"/>
  <c r="H25" i="4"/>
  <c r="G25" i="4"/>
  <c r="H24" i="4"/>
  <c r="G24" i="4"/>
  <c r="H23" i="4"/>
  <c r="G23" i="4"/>
  <c r="H22" i="4"/>
  <c r="G22" i="4"/>
  <c r="H21" i="4"/>
  <c r="G21" i="4"/>
  <c r="H20" i="4"/>
  <c r="G20" i="4"/>
  <c r="H19" i="4"/>
  <c r="G19" i="4"/>
  <c r="O18" i="4"/>
  <c r="N18" i="4"/>
  <c r="M18" i="4"/>
  <c r="F18" i="4"/>
  <c r="C18" i="4"/>
  <c r="H17" i="4"/>
  <c r="G17" i="4"/>
  <c r="H16" i="4"/>
  <c r="G16" i="4"/>
  <c r="H15" i="4"/>
  <c r="G15" i="4"/>
  <c r="H14" i="4"/>
  <c r="G14" i="4"/>
  <c r="H13" i="4"/>
  <c r="G13" i="4"/>
  <c r="H12" i="4"/>
  <c r="G12" i="4"/>
  <c r="H11" i="4"/>
  <c r="G11" i="4"/>
  <c r="J32" i="4" l="1"/>
  <c r="K32" i="4" s="1"/>
  <c r="J38" i="4"/>
  <c r="K38" i="4" s="1"/>
  <c r="J42" i="4"/>
  <c r="K42" i="4" s="1"/>
  <c r="J41" i="4"/>
  <c r="K41" i="4" s="1"/>
  <c r="J26" i="4"/>
  <c r="K26" i="4" s="1"/>
  <c r="N46" i="4"/>
  <c r="N47" i="4" s="1"/>
  <c r="J34" i="4"/>
  <c r="H43" i="4"/>
  <c r="H45" i="4" s="1"/>
  <c r="D45" i="4"/>
  <c r="J39" i="4"/>
  <c r="K39" i="4" s="1"/>
  <c r="J30" i="4"/>
  <c r="K30" i="4" s="1"/>
  <c r="F46" i="4"/>
  <c r="F47" i="4" s="1"/>
  <c r="J27" i="4"/>
  <c r="K27" i="4" s="1"/>
  <c r="G37" i="4"/>
  <c r="J33" i="4"/>
  <c r="K33" i="4" s="1"/>
  <c r="O46" i="4"/>
  <c r="O47" i="4" s="1"/>
  <c r="G18" i="4"/>
  <c r="J29" i="4"/>
  <c r="H18" i="4"/>
  <c r="N45" i="4"/>
  <c r="J24" i="4"/>
  <c r="K24" i="4" s="1"/>
  <c r="J35" i="4"/>
  <c r="K35" i="4" s="1"/>
  <c r="J25" i="4"/>
  <c r="G43" i="4"/>
  <c r="G45" i="4" s="1"/>
  <c r="J31" i="4"/>
  <c r="K31" i="4" s="1"/>
  <c r="J36" i="4"/>
  <c r="K36" i="4" s="1"/>
  <c r="J40" i="4"/>
  <c r="J28" i="4"/>
  <c r="K28" i="4" s="1"/>
  <c r="E46" i="4"/>
  <c r="F45" i="4"/>
  <c r="H37" i="4"/>
  <c r="M46" i="4"/>
  <c r="M47" i="4" s="1"/>
  <c r="J45" i="4" l="1"/>
  <c r="K45" i="4" s="1"/>
  <c r="J43" i="4"/>
  <c r="K43" i="4" s="1"/>
  <c r="J37" i="4"/>
  <c r="K37" i="4" s="1"/>
  <c r="G46" i="4"/>
  <c r="G47" i="4" s="1"/>
  <c r="K46" i="4"/>
  <c r="E47" i="4"/>
  <c r="H46" i="4"/>
  <c r="H47" i="4" s="1"/>
  <c r="J47" i="4" s="1"/>
  <c r="K47" i="4" l="1"/>
  <c r="J46" i="4"/>
  <c r="C46" i="3"/>
  <c r="C47" i="3" s="1"/>
  <c r="C45" i="3"/>
  <c r="O43" i="3"/>
  <c r="N43" i="3"/>
  <c r="M43" i="3"/>
  <c r="M45" i="3" s="1"/>
  <c r="F43" i="3"/>
  <c r="F45" i="3" s="1"/>
  <c r="E43" i="3"/>
  <c r="D43" i="3"/>
  <c r="D46" i="3" s="1"/>
  <c r="D47" i="3" s="1"/>
  <c r="H42" i="3"/>
  <c r="G42" i="3"/>
  <c r="H41" i="3"/>
  <c r="G41" i="3"/>
  <c r="K40" i="3"/>
  <c r="H40" i="3"/>
  <c r="G40" i="3"/>
  <c r="H39" i="3"/>
  <c r="G39" i="3"/>
  <c r="K38" i="3"/>
  <c r="H38" i="3"/>
  <c r="G38" i="3"/>
  <c r="O37" i="3"/>
  <c r="N37" i="3"/>
  <c r="M37" i="3"/>
  <c r="F37" i="3"/>
  <c r="E37" i="3"/>
  <c r="D37" i="3"/>
  <c r="H36" i="3"/>
  <c r="G36" i="3"/>
  <c r="H35" i="3"/>
  <c r="G35" i="3"/>
  <c r="K34" i="3"/>
  <c r="H34" i="3"/>
  <c r="G34" i="3"/>
  <c r="H33" i="3"/>
  <c r="G33" i="3"/>
  <c r="H32" i="3"/>
  <c r="G32" i="3"/>
  <c r="H31" i="3"/>
  <c r="G31" i="3"/>
  <c r="H30" i="3"/>
  <c r="G30" i="3"/>
  <c r="K29" i="3"/>
  <c r="H29" i="3"/>
  <c r="G29" i="3"/>
  <c r="H28" i="3"/>
  <c r="G28" i="3"/>
  <c r="H27" i="3"/>
  <c r="G27" i="3"/>
  <c r="H26" i="3"/>
  <c r="G26" i="3"/>
  <c r="K25" i="3"/>
  <c r="H25" i="3"/>
  <c r="G25" i="3"/>
  <c r="H24" i="3"/>
  <c r="G24" i="3"/>
  <c r="H23" i="3"/>
  <c r="G23" i="3"/>
  <c r="H22" i="3"/>
  <c r="G22" i="3"/>
  <c r="H21" i="3"/>
  <c r="G21" i="3"/>
  <c r="H20" i="3"/>
  <c r="G20" i="3"/>
  <c r="H19" i="3"/>
  <c r="G19" i="3"/>
  <c r="O18" i="3"/>
  <c r="N18" i="3"/>
  <c r="M18" i="3"/>
  <c r="F18" i="3"/>
  <c r="C18" i="3"/>
  <c r="H17" i="3"/>
  <c r="G17" i="3"/>
  <c r="H16" i="3"/>
  <c r="G16" i="3"/>
  <c r="H15" i="3"/>
  <c r="G15" i="3"/>
  <c r="H14" i="3"/>
  <c r="G14" i="3"/>
  <c r="H13" i="3"/>
  <c r="G13" i="3"/>
  <c r="H12" i="3"/>
  <c r="G12" i="3"/>
  <c r="H11" i="3"/>
  <c r="G11" i="3"/>
  <c r="J40" i="3" l="1"/>
  <c r="J29" i="3"/>
  <c r="J38" i="3"/>
  <c r="J36" i="3"/>
  <c r="K36" i="3" s="1"/>
  <c r="J39" i="3"/>
  <c r="K39" i="3" s="1"/>
  <c r="J27" i="3"/>
  <c r="K27" i="3" s="1"/>
  <c r="J30" i="3"/>
  <c r="K30" i="3" s="1"/>
  <c r="J26" i="3"/>
  <c r="K26" i="3" s="1"/>
  <c r="J28" i="3"/>
  <c r="K28" i="3" s="1"/>
  <c r="N46" i="3"/>
  <c r="N47" i="3" s="1"/>
  <c r="J24" i="3"/>
  <c r="K24" i="3" s="1"/>
  <c r="J41" i="3"/>
  <c r="K41" i="3" s="1"/>
  <c r="O46" i="3"/>
  <c r="O47" i="3" s="1"/>
  <c r="J34" i="3"/>
  <c r="J32" i="3"/>
  <c r="K32" i="3" s="1"/>
  <c r="F46" i="3"/>
  <c r="F47" i="3" s="1"/>
  <c r="J33" i="3"/>
  <c r="K33" i="3" s="1"/>
  <c r="J42" i="3"/>
  <c r="K42" i="3" s="1"/>
  <c r="J25" i="3"/>
  <c r="J31" i="3"/>
  <c r="K31" i="3" s="1"/>
  <c r="D45" i="3"/>
  <c r="N45" i="3"/>
  <c r="O45" i="3"/>
  <c r="H18" i="3"/>
  <c r="H43" i="3"/>
  <c r="H45" i="3" s="1"/>
  <c r="G18" i="3"/>
  <c r="J35" i="3"/>
  <c r="K35" i="3" s="1"/>
  <c r="G37" i="3"/>
  <c r="H37" i="3"/>
  <c r="E46" i="3"/>
  <c r="E45" i="3"/>
  <c r="G43" i="3"/>
  <c r="M46" i="3"/>
  <c r="M47" i="3" s="1"/>
  <c r="J37" i="3" l="1"/>
  <c r="K37" i="3" s="1"/>
  <c r="H46" i="3"/>
  <c r="H47" i="3" s="1"/>
  <c r="K46" i="3"/>
  <c r="E47" i="3"/>
  <c r="J43" i="3"/>
  <c r="K43" i="3" s="1"/>
  <c r="G45" i="3"/>
  <c r="J45" i="3" s="1"/>
  <c r="K45" i="3" s="1"/>
  <c r="G46" i="3"/>
  <c r="G47" i="3" l="1"/>
  <c r="J47" i="3" s="1"/>
  <c r="K47" i="3" s="1"/>
  <c r="J46" i="3"/>
  <c r="C46" i="2"/>
  <c r="C47" i="2" s="1"/>
  <c r="C45" i="2"/>
  <c r="O43" i="2"/>
  <c r="O45" i="2" s="1"/>
  <c r="N43" i="2"/>
  <c r="M43" i="2"/>
  <c r="M45" i="2" s="1"/>
  <c r="F43" i="2"/>
  <c r="E43" i="2"/>
  <c r="D43" i="2"/>
  <c r="D45" i="2" s="1"/>
  <c r="H42" i="2"/>
  <c r="G42" i="2"/>
  <c r="H41" i="2"/>
  <c r="G41" i="2"/>
  <c r="H40" i="2"/>
  <c r="G40" i="2"/>
  <c r="H39" i="2"/>
  <c r="G39" i="2"/>
  <c r="K38" i="2"/>
  <c r="H38" i="2"/>
  <c r="G38" i="2"/>
  <c r="O37" i="2"/>
  <c r="N37" i="2"/>
  <c r="M37" i="2"/>
  <c r="F37" i="2"/>
  <c r="E37" i="2"/>
  <c r="D37" i="2"/>
  <c r="H36" i="2"/>
  <c r="G36" i="2"/>
  <c r="H35" i="2"/>
  <c r="G35" i="2"/>
  <c r="J35" i="2" s="1"/>
  <c r="K35" i="2" s="1"/>
  <c r="K34" i="2"/>
  <c r="H34" i="2"/>
  <c r="G34" i="2"/>
  <c r="H33" i="2"/>
  <c r="G33" i="2"/>
  <c r="H32" i="2"/>
  <c r="G32" i="2"/>
  <c r="H31" i="2"/>
  <c r="G31" i="2"/>
  <c r="H30" i="2"/>
  <c r="G30" i="2"/>
  <c r="H29" i="2"/>
  <c r="G29" i="2"/>
  <c r="H28" i="2"/>
  <c r="G28" i="2"/>
  <c r="H27" i="2"/>
  <c r="G27" i="2"/>
  <c r="H26" i="2"/>
  <c r="G26" i="2"/>
  <c r="K25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O18" i="2"/>
  <c r="N18" i="2"/>
  <c r="M18" i="2"/>
  <c r="F18" i="2"/>
  <c r="C18" i="2"/>
  <c r="H17" i="2"/>
  <c r="G17" i="2"/>
  <c r="H16" i="2"/>
  <c r="G16" i="2"/>
  <c r="H15" i="2"/>
  <c r="G15" i="2"/>
  <c r="H14" i="2"/>
  <c r="G14" i="2"/>
  <c r="H13" i="2"/>
  <c r="G13" i="2"/>
  <c r="H12" i="2"/>
  <c r="G12" i="2"/>
  <c r="H11" i="2"/>
  <c r="G11" i="2"/>
  <c r="J30" i="2" l="1"/>
  <c r="K30" i="2" s="1"/>
  <c r="J40" i="2"/>
  <c r="K40" i="2" s="1"/>
  <c r="M46" i="2"/>
  <c r="M47" i="2" s="1"/>
  <c r="G37" i="2"/>
  <c r="J28" i="2"/>
  <c r="K28" i="2" s="1"/>
  <c r="J34" i="2"/>
  <c r="J31" i="2"/>
  <c r="K31" i="2" s="1"/>
  <c r="J38" i="2"/>
  <c r="F46" i="2"/>
  <c r="F47" i="2" s="1"/>
  <c r="J25" i="2"/>
  <c r="J26" i="2"/>
  <c r="K26" i="2" s="1"/>
  <c r="J32" i="2"/>
  <c r="K32" i="2" s="1"/>
  <c r="F45" i="2"/>
  <c r="H43" i="2"/>
  <c r="H45" i="2" s="1"/>
  <c r="J29" i="2"/>
  <c r="K29" i="2" s="1"/>
  <c r="J42" i="2"/>
  <c r="K42" i="2" s="1"/>
  <c r="J27" i="2"/>
  <c r="K27" i="2" s="1"/>
  <c r="J36" i="2"/>
  <c r="K36" i="2" s="1"/>
  <c r="J39" i="2"/>
  <c r="K39" i="2" s="1"/>
  <c r="N46" i="2"/>
  <c r="N47" i="2" s="1"/>
  <c r="H37" i="2"/>
  <c r="G18" i="2"/>
  <c r="H18" i="2"/>
  <c r="J24" i="2"/>
  <c r="K24" i="2" s="1"/>
  <c r="J33" i="2"/>
  <c r="K33" i="2" s="1"/>
  <c r="J41" i="2"/>
  <c r="K41" i="2" s="1"/>
  <c r="N45" i="2"/>
  <c r="O46" i="2"/>
  <c r="O47" i="2" s="1"/>
  <c r="D46" i="2"/>
  <c r="D47" i="2" s="1"/>
  <c r="E46" i="2"/>
  <c r="E45" i="2"/>
  <c r="G43" i="2"/>
  <c r="H46" i="2" l="1"/>
  <c r="H47" i="2" s="1"/>
  <c r="J37" i="2"/>
  <c r="K37" i="2" s="1"/>
  <c r="K46" i="2"/>
  <c r="E47" i="2"/>
  <c r="G46" i="2"/>
  <c r="G45" i="2"/>
  <c r="J45" i="2" s="1"/>
  <c r="J43" i="2"/>
  <c r="K43" i="2" s="1"/>
  <c r="K45" i="2"/>
  <c r="G47" i="2" l="1"/>
  <c r="J47" i="2" s="1"/>
  <c r="K47" i="2" s="1"/>
  <c r="J46" i="2"/>
  <c r="E37" i="1"/>
  <c r="C46" i="1" l="1"/>
  <c r="C47" i="1" s="1"/>
  <c r="C45" i="1"/>
  <c r="O43" i="1"/>
  <c r="N43" i="1"/>
  <c r="M43" i="1"/>
  <c r="M45" i="1" s="1"/>
  <c r="F43" i="1"/>
  <c r="E43" i="1"/>
  <c r="D43" i="1"/>
  <c r="H42" i="1"/>
  <c r="G42" i="1"/>
  <c r="H41" i="1"/>
  <c r="G41" i="1"/>
  <c r="H40" i="1"/>
  <c r="G40" i="1"/>
  <c r="H39" i="1"/>
  <c r="G39" i="1"/>
  <c r="K38" i="1"/>
  <c r="H38" i="1"/>
  <c r="G38" i="1"/>
  <c r="O37" i="1"/>
  <c r="N37" i="1"/>
  <c r="M37" i="1"/>
  <c r="F37" i="1"/>
  <c r="D37" i="1"/>
  <c r="H36" i="1"/>
  <c r="G36" i="1"/>
  <c r="H35" i="1"/>
  <c r="G35" i="1"/>
  <c r="K34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K25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O18" i="1"/>
  <c r="N18" i="1"/>
  <c r="M18" i="1"/>
  <c r="F18" i="1"/>
  <c r="C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E46" i="1" l="1"/>
  <c r="E47" i="1" s="1"/>
  <c r="J27" i="1"/>
  <c r="K27" i="1" s="1"/>
  <c r="J31" i="1"/>
  <c r="K31" i="1" s="1"/>
  <c r="J34" i="1"/>
  <c r="J26" i="1"/>
  <c r="K26" i="1" s="1"/>
  <c r="J30" i="1"/>
  <c r="K30" i="1" s="1"/>
  <c r="J29" i="1"/>
  <c r="K29" i="1" s="1"/>
  <c r="J33" i="1"/>
  <c r="K33" i="1" s="1"/>
  <c r="J42" i="1"/>
  <c r="K42" i="1" s="1"/>
  <c r="J36" i="1"/>
  <c r="K36" i="1" s="1"/>
  <c r="J40" i="1"/>
  <c r="K40" i="1" s="1"/>
  <c r="J24" i="1"/>
  <c r="K24" i="1" s="1"/>
  <c r="J41" i="1"/>
  <c r="K41" i="1" s="1"/>
  <c r="N46" i="1"/>
  <c r="N47" i="1" s="1"/>
  <c r="H43" i="1"/>
  <c r="H18" i="1"/>
  <c r="J39" i="1"/>
  <c r="K39" i="1" s="1"/>
  <c r="D46" i="1"/>
  <c r="D47" i="1" s="1"/>
  <c r="F46" i="1"/>
  <c r="F47" i="1" s="1"/>
  <c r="H37" i="1"/>
  <c r="J35" i="1"/>
  <c r="K35" i="1" s="1"/>
  <c r="J25" i="1"/>
  <c r="J28" i="1"/>
  <c r="K28" i="1" s="1"/>
  <c r="J32" i="1"/>
  <c r="K32" i="1" s="1"/>
  <c r="J38" i="1"/>
  <c r="O46" i="1"/>
  <c r="O47" i="1" s="1"/>
  <c r="G18" i="1"/>
  <c r="G43" i="1"/>
  <c r="D45" i="1"/>
  <c r="N45" i="1"/>
  <c r="E45" i="1"/>
  <c r="O45" i="1"/>
  <c r="G37" i="1"/>
  <c r="F45" i="1"/>
  <c r="M46" i="1"/>
  <c r="M47" i="1" s="1"/>
  <c r="J37" i="1" l="1"/>
  <c r="K37" i="1" s="1"/>
  <c r="H46" i="1"/>
  <c r="H47" i="1" s="1"/>
  <c r="H45" i="1"/>
  <c r="G46" i="1"/>
  <c r="G45" i="1"/>
  <c r="J43" i="1"/>
  <c r="K43" i="1" s="1"/>
  <c r="J45" i="1" l="1"/>
  <c r="K45" i="1" s="1"/>
  <c r="G47" i="1"/>
  <c r="J47" i="1" s="1"/>
  <c r="K47" i="1" s="1"/>
  <c r="J46" i="1"/>
  <c r="K46" i="1" s="1"/>
</calcChain>
</file>

<file path=xl/sharedStrings.xml><?xml version="1.0" encoding="utf-8"?>
<sst xmlns="http://schemas.openxmlformats.org/spreadsheetml/2006/main" count="2350" uniqueCount="141">
  <si>
    <t>Pasport vybraných rozvahových a výsledovkových položek - HODNOCENÍ - rok 2026</t>
  </si>
  <si>
    <t xml:space="preserve">Příspěvková organizace:   </t>
  </si>
  <si>
    <t>108 - Městské muzeum a galerie Břeclav, příspěvková organizace</t>
  </si>
  <si>
    <t>v  tisících Kč, bez des.míst</t>
  </si>
  <si>
    <t>Položka</t>
  </si>
  <si>
    <t>Účet</t>
  </si>
  <si>
    <t>Skutečnost</t>
  </si>
  <si>
    <t>Schvál. R.</t>
  </si>
  <si>
    <t>Uprav. R.</t>
  </si>
  <si>
    <t>měsíc</t>
  </si>
  <si>
    <t>r. 2026</t>
  </si>
  <si>
    <t>Plnění</t>
  </si>
  <si>
    <t xml:space="preserve">Závěrka </t>
  </si>
  <si>
    <t>Závěrka</t>
  </si>
  <si>
    <t>r. 2025</t>
  </si>
  <si>
    <t>březen</t>
  </si>
  <si>
    <t>červen</t>
  </si>
  <si>
    <t>září</t>
  </si>
  <si>
    <t>prosinec</t>
  </si>
  <si>
    <t>celkem</t>
  </si>
  <si>
    <t>roční v %</t>
  </si>
  <si>
    <t>k 30.06.</t>
  </si>
  <si>
    <t>k 30.09.</t>
  </si>
  <si>
    <t>k 31.12.</t>
  </si>
  <si>
    <t>Počet pracovníků- fyzický stav</t>
  </si>
  <si>
    <t>x</t>
  </si>
  <si>
    <t>Počet pracovníků- přepočtený stav</t>
  </si>
  <si>
    <t>Stálá aktiva</t>
  </si>
  <si>
    <t>Oprávky ke stálým aktivům</t>
  </si>
  <si>
    <t>Zásoby</t>
  </si>
  <si>
    <t>1xx</t>
  </si>
  <si>
    <t>Pohledávky</t>
  </si>
  <si>
    <t>Finanční majetek</t>
  </si>
  <si>
    <t>2xx</t>
  </si>
  <si>
    <t>AKTIVA CELKEM</t>
  </si>
  <si>
    <t>Jmění a upravující položky</t>
  </si>
  <si>
    <t>40x</t>
  </si>
  <si>
    <t>Fondy</t>
  </si>
  <si>
    <t>41x</t>
  </si>
  <si>
    <t>Dlouhodobé závazky</t>
  </si>
  <si>
    <t>Krátkodobé závazky</t>
  </si>
  <si>
    <t>Bankovní úvěry</t>
  </si>
  <si>
    <t>Dotace a výpomoci celkem</t>
  </si>
  <si>
    <t>z toho z rozpočtu ÚSC - investiční</t>
  </si>
  <si>
    <t>z toho z rozpočtu ÚSC - provozní</t>
  </si>
  <si>
    <t>Spotřeba materiálu</t>
  </si>
  <si>
    <t>Spotřeba energií</t>
  </si>
  <si>
    <t>Prodané zboží</t>
  </si>
  <si>
    <t>Opravy a udržování</t>
  </si>
  <si>
    <t>Ostatní služby</t>
  </si>
  <si>
    <t xml:space="preserve">Mzdové náklady </t>
  </si>
  <si>
    <t>Zákonné a ostatní odvody</t>
  </si>
  <si>
    <t>524-8</t>
  </si>
  <si>
    <t>Odpis pohledávek</t>
  </si>
  <si>
    <t>Odpisy dlouhodobého majetku</t>
  </si>
  <si>
    <t>Ostatní náklady</t>
  </si>
  <si>
    <t>5xx</t>
  </si>
  <si>
    <t xml:space="preserve">Náklady celkem </t>
  </si>
  <si>
    <t>Tržby za vlastní výrobky</t>
  </si>
  <si>
    <t>Tržby z prodeje služeb</t>
  </si>
  <si>
    <t>Tržby za prodané zboží</t>
  </si>
  <si>
    <t>Provozní dotace</t>
  </si>
  <si>
    <t>67x</t>
  </si>
  <si>
    <t>Ostatní výnosy</t>
  </si>
  <si>
    <t>6xx</t>
  </si>
  <si>
    <t>Výnosy celkem (ÚT 6)</t>
  </si>
  <si>
    <t>Výnosy bez dotací</t>
  </si>
  <si>
    <t>Hospodářský výsledek</t>
  </si>
  <si>
    <t>Modifikovaný HV</t>
  </si>
  <si>
    <t>Poznámka:    ř. 24 „Dotace a výpomoci celkem“ obsahuje kromě jiných dotací také výnosy z investičních transferů</t>
  </si>
  <si>
    <t>Schválil: Ing. Petr Dlouhý</t>
  </si>
  <si>
    <t>Datum zpracování:  14.10.2026</t>
  </si>
  <si>
    <t>Zpracoval/telefonní kontakt: Markéta Dohnálková, tel. 731 428 252</t>
  </si>
  <si>
    <t>216 Městská knihovna Břeclav, příspěvková organizace</t>
  </si>
  <si>
    <t>Zpracoval/telefonní kontakt: Klučková Iveta - ekonom MěK Břeclav</t>
  </si>
  <si>
    <t xml:space="preserve">Datum zpracování: </t>
  </si>
  <si>
    <t>Schválil: Mgr. Jaroslav Čech - ředitel MěK Břeclav</t>
  </si>
  <si>
    <t>226 Tereza Břeclav, příspěvková organizace</t>
  </si>
  <si>
    <t>Zpracoval/telefonní kontakt: Hana Málková, tel.: 519 323 443</t>
  </si>
  <si>
    <t>Datum zpracování:    15.10.2026</t>
  </si>
  <si>
    <t>Schválil:    Ing. Petr Lichtneger, Ph. D.</t>
  </si>
  <si>
    <t>227 Domov seniorů Břeclav, příspěvková organizace</t>
  </si>
  <si>
    <t>Poznámka:    Provozní dotace města: 31 323 000 Kč</t>
  </si>
  <si>
    <t>JMK § 105: 2 822 400 Kč</t>
  </si>
  <si>
    <t>Zpracoval/telefonní kontakt: Ing. M. Pardovská</t>
  </si>
  <si>
    <t>Datum zpracování: 14. 10. 2026</t>
  </si>
  <si>
    <t>Schválil: PhDr. D. Malinkovič</t>
  </si>
  <si>
    <t>310 Technické služby Břeclav, příspěvková organizace</t>
  </si>
  <si>
    <t>Zpracoval/telefonní kontakt: Simona Kočíková / +420 734 843 147</t>
  </si>
  <si>
    <t>Schválil: Ivana Bartošová</t>
  </si>
  <si>
    <t>4002 Mateřská škola Břetislavova, příspěvková organizace</t>
  </si>
  <si>
    <t>Zpracoval/telefonní kontakt: Marcela Salajková / 730 553 970</t>
  </si>
  <si>
    <t>Datum zpracování: 14.10.2026</t>
  </si>
  <si>
    <t>Schválil: Mgr. Tereza Filipovičová, DiS., ředitelka MŠ</t>
  </si>
  <si>
    <t>4004 Mateřská škola Břeclav, Hřbitovní 8, příspěvková organizace</t>
  </si>
  <si>
    <t>Poznámka:    RZ č. 19: 379 tis. Kč, RZ č. 82: 379 tis. Kč, RZ č. 140: 377 tis. Kč, RZ č. 77: 876,730 tis. Kč, RZ č. 208: 374 tis. Kč, RZ č. 254: 2 075,543 tis. Kč, RZ č 377: -69,348 tis. Kč</t>
  </si>
  <si>
    <t>Příspěvek zřizovatele: 1 600 tis. Kč, OP JAK 2025: 159 tis. Kč, RP: 176 tis. Kč, čerpání fondů: 39 tis. Kč</t>
  </si>
  <si>
    <t>Zpracoval/telefonní kontakt: Tkadlecová / 519 327 389</t>
  </si>
  <si>
    <t>Schválil: Mgr. Jitka Kocábová</t>
  </si>
  <si>
    <t>4005 Mateřská škola Břeclav, Na Valtické 727, příspěvková organizace</t>
  </si>
  <si>
    <t xml:space="preserve">   Komentář: Pasport  k 30.9.2026 Upravený rozpočet pro r. 2026 koresponduje s posledním upraveným rozpočtem na střednědobý výhled rozpočtu PO - výnosy a náklady sloupecodhad skutečnosti r.2026</t>
  </si>
  <si>
    <t xml:space="preserve">   Doposud vykazovaná ztráta se významně snížila.</t>
  </si>
  <si>
    <t>Zpracoval/telefonní kontakt: O. Strachová, tel.: 519 370 672</t>
  </si>
  <si>
    <t>Datum zpracování: 15.10.2026</t>
  </si>
  <si>
    <t>Schválil: Mgr. Adéla Chlupová, ředitelka školy</t>
  </si>
  <si>
    <t>4007 Mateřská škola Břeclav, U Splavu 2765, příspěvková organizace</t>
  </si>
  <si>
    <t>Zpracoval/telefonní kontakt: Marcela Salajková/730 553 970</t>
  </si>
  <si>
    <t>Schválil: Mgr. Lucie Drejčková</t>
  </si>
  <si>
    <t>4010 Mateřská škola Břeclav, Okružní 7, příspěvková organizace</t>
  </si>
  <si>
    <t>Zpracoval/telefonní kontakt: Ing. Markéta Hladká, Tel: 724 135 616</t>
  </si>
  <si>
    <t>Datum zpracování:  15.10.2026</t>
  </si>
  <si>
    <t>Schválil: Mgr. Zdeňka Stanická</t>
  </si>
  <si>
    <t>4011 Mateřská škola Břeclav, Osvobození 1, příspěvková organizace</t>
  </si>
  <si>
    <t>Zpracoval/telefonní kontakt: Ing. Markéta Hladká</t>
  </si>
  <si>
    <t>Schválil: Bc. Eva Čevelová</t>
  </si>
  <si>
    <t>Komentář:</t>
  </si>
  <si>
    <t xml:space="preserve">Účet 511 má k 30.9.2026 zůstatek -20.052,75 Kč. Tento mínusový zůstatek je způsoben opravou účtování technického zhodnocení úklidové místnosti v roce 2025. Po konzultaci s paní Mělnickou jsem   </t>
  </si>
  <si>
    <t>účtovala zápisem -60.372,- Kč 511.0301/395.0000 a druhý zápis 60.372,- Kč 042.0000/395.0000. Toto technické zhodnocení úklidové místnosti bylo převedeno zřizovateli dne 21.9.2026.</t>
  </si>
  <si>
    <t>4204 Základní škola Břeclav, Komenského 2, příspěvková organizace</t>
  </si>
  <si>
    <t>Zpracoval/telefonní kontakt: Denisa Úprková 538 717 003</t>
  </si>
  <si>
    <t>Datum zpracování: 13.10.2026</t>
  </si>
  <si>
    <t>Schválil: Mgr. Jitka Chlumecká</t>
  </si>
  <si>
    <t>4205 Základní škola a Mateřská škola Břeclav, Kpt. Nálepky 7, příspěvková organizace</t>
  </si>
  <si>
    <t>Zpracoval/telefonní kontakt: Markéta Čermáková / 721 557 871</t>
  </si>
  <si>
    <t>Schválil: Mgr. Jitka Šaierová</t>
  </si>
  <si>
    <t>4206 Základní škola a Mateřská škola Břeclav, Kupkova 1, příspěvková organizace</t>
  </si>
  <si>
    <t>Zpracoval/telefonní kontakt: Ing. Ilona Wozarová / 730 150 524</t>
  </si>
  <si>
    <t>Schválil: Mgr. Helena Ondrejková</t>
  </si>
  <si>
    <t>4207 Základní škola Břeclav, Na Valtické 31A, příspěvková organizace</t>
  </si>
  <si>
    <t>Zpracoval/telefonní kontakt: Ivana Frýbertová / 515 518 412</t>
  </si>
  <si>
    <t>Datum zpracování: 13. 10. 2026</t>
  </si>
  <si>
    <t>Schválil: Mgr. Michal Škamrada</t>
  </si>
  <si>
    <t>4209 Základní škola Břeclav, Slovácká 40, příspěvková organizace</t>
  </si>
  <si>
    <t>Zpracoval/telefonní kontakt: Jana Menšíková</t>
  </si>
  <si>
    <t>Schválil: Mgr. Martin Janošek</t>
  </si>
  <si>
    <t>4211 Základní škola Jana Noháče, Břeclav, Školní 16, příspěvková organizace</t>
  </si>
  <si>
    <t>Zpracoval/telefonní kontakt: Ing. Markéta Hladká, tel.: 724 135 616</t>
  </si>
  <si>
    <t>Schválil: Mgr. Marcela Minaříková</t>
  </si>
  <si>
    <t>4306 Základní umělecká škola Břeclav, Křížkovského 4, příspěvková organizace</t>
  </si>
  <si>
    <t xml:space="preserve">Zpracoval/telefonní kontakt: Trněná 519327369 (jen úterý a čtvrtek) </t>
  </si>
  <si>
    <t>Schválil: Radek Pudelka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</si>
</sst>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0.0"/>
    <numFmt numFmtId="166" formatCode="#,##0_ "/>
    <numFmt numFmtId="167" formatCode="#,##0.0"/>
    <numFmt numFmtId="168" formatCode="_-* #,##0.00\ _K_č_-;\-* #,##0.00\ _K_č_-;_-* \-??\ _K_č_-;_-@_-"/>
    <numFmt numFmtId="169" formatCode="#,##0.00\ &quot;Kč&quot;"/>
  </numFmts>
  <fonts count="45" x14ac:knownFonts="1">
    <font>
      <sz val="11"/>
      <color theme="1"/>
      <name val="Calibri"/>
    </font>
    <font>
      <sz val="10"/>
      <name val="Arial"/>
    </font>
    <font>
      <sz val="10"/>
      <name val="Arial CE"/>
    </font>
    <font>
      <b/>
      <i/>
      <sz val="18"/>
      <color rgb="FF243746"/>
      <name val="Calibri"/>
    </font>
    <font>
      <b/>
      <i/>
      <sz val="12"/>
      <color rgb="FF243746"/>
      <name val="Arial"/>
    </font>
    <font>
      <sz val="11"/>
      <color rgb="FF243746"/>
      <name val="Calibri"/>
    </font>
    <font>
      <sz val="10"/>
      <color rgb="FF243746"/>
      <name val="Arial"/>
    </font>
    <font>
      <b/>
      <i/>
      <sz val="14"/>
      <color rgb="FFFFFFFF"/>
      <name val="Arial"/>
    </font>
    <font>
      <b/>
      <sz val="11"/>
      <color rgb="FFFFFFFF"/>
      <name val="Calibri"/>
    </font>
    <font>
      <b/>
      <sz val="10"/>
      <color rgb="FFFFFFFF"/>
      <name val="Arial CE"/>
    </font>
    <font>
      <b/>
      <sz val="14"/>
      <color rgb="FF243746"/>
      <name val="Arial CE"/>
    </font>
    <font>
      <b/>
      <sz val="10"/>
      <color rgb="FF243746"/>
      <name val="Arial CE"/>
    </font>
    <font>
      <b/>
      <sz val="14"/>
      <color rgb="FF16324F"/>
      <name val="Arial CE"/>
    </font>
    <font>
      <b/>
      <sz val="12"/>
      <color rgb="FF16324F"/>
      <name val="Arial CE"/>
    </font>
    <font>
      <b/>
      <sz val="14"/>
      <color rgb="FF0F5F61"/>
      <name val="Arial"/>
    </font>
    <font>
      <b/>
      <i/>
      <sz val="10"/>
      <color rgb="FF5D6D79"/>
      <name val="Arial CE"/>
    </font>
    <font>
      <i/>
      <sz val="11"/>
      <color rgb="FF5D6D79"/>
      <name val="Calibri"/>
    </font>
    <font>
      <b/>
      <i/>
      <sz val="10"/>
      <color rgb="FF16324F"/>
      <name val="Arial CE"/>
    </font>
    <font>
      <b/>
      <sz val="10"/>
      <color rgb="FF16324F"/>
      <name val="Arial"/>
    </font>
    <font>
      <b/>
      <sz val="10"/>
      <color rgb="FF16324F"/>
      <name val="Arial CE"/>
    </font>
    <font>
      <b/>
      <sz val="10"/>
      <color rgb="FFFFFFFF"/>
      <name val="Arial"/>
    </font>
    <font>
      <b/>
      <i/>
      <sz val="10"/>
      <color rgb="FF243746"/>
      <name val="Arial CE"/>
    </font>
    <font>
      <sz val="10"/>
      <color rgb="FF243746"/>
      <name val="Arial CE"/>
    </font>
    <font>
      <b/>
      <i/>
      <sz val="10"/>
      <color rgb="FF425563"/>
      <name val="Arial CE"/>
    </font>
    <font>
      <b/>
      <sz val="10"/>
      <color rgb="FF243746"/>
      <name val="Arial"/>
    </font>
    <font>
      <sz val="10"/>
      <color rgb="FF243746"/>
      <name val="Arial"/>
    </font>
    <font>
      <sz val="11"/>
      <color theme="1"/>
      <name val="Calibri"/>
    </font>
    <font>
      <b/>
      <sz val="10"/>
      <name val="Arial CE"/>
    </font>
    <font>
      <sz val="10"/>
      <name val="Arial"/>
      <family val="2"/>
      <charset val="238"/>
    </font>
    <font>
      <sz val="11"/>
      <color theme="1"/>
      <name val="Calibri"/>
      <family val="2"/>
      <charset val="238"/>
    </font>
    <font>
      <b/>
      <i/>
      <sz val="18"/>
      <color rgb="FF243746"/>
      <name val="Calibri"/>
      <family val="2"/>
      <charset val="238"/>
    </font>
    <font>
      <b/>
      <i/>
      <sz val="12"/>
      <color rgb="FF243746"/>
      <name val="Arial"/>
      <family val="2"/>
      <charset val="238"/>
    </font>
    <font>
      <sz val="11"/>
      <color rgb="FF243746"/>
      <name val="Calibri"/>
      <family val="2"/>
      <charset val="238"/>
    </font>
    <font>
      <sz val="10"/>
      <color rgb="FF243746"/>
      <name val="Arial"/>
      <family val="2"/>
      <charset val="238"/>
    </font>
    <font>
      <b/>
      <i/>
      <sz val="14"/>
      <color rgb="FFFFFFFF"/>
      <name val="Arial"/>
      <family val="2"/>
      <charset val="238"/>
    </font>
    <font>
      <b/>
      <sz val="11"/>
      <color rgb="FFFFFFFF"/>
      <name val="Calibri"/>
      <family val="2"/>
      <charset val="238"/>
    </font>
    <font>
      <b/>
      <sz val="14"/>
      <color rgb="FF0F5F61"/>
      <name val="Arial"/>
      <family val="2"/>
      <charset val="238"/>
    </font>
    <font>
      <i/>
      <sz val="11"/>
      <color rgb="FF5D6D79"/>
      <name val="Calibri"/>
      <family val="2"/>
      <charset val="238"/>
    </font>
    <font>
      <b/>
      <sz val="10"/>
      <color rgb="FF16324F"/>
      <name val="Arial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rgb="FF243746"/>
      <name val="Arial"/>
      <family val="2"/>
      <charset val="238"/>
    </font>
    <font>
      <b/>
      <sz val="10"/>
      <color rgb="FFFF0000"/>
      <name val="Arial CE"/>
    </font>
    <font>
      <sz val="10"/>
      <color rgb="FFFF0000"/>
      <name val="Arial CE"/>
    </font>
    <font>
      <sz val="10"/>
      <color rgb="FFFF0000"/>
      <name val="Arial"/>
      <family val="2"/>
      <charset val="238"/>
    </font>
    <font>
      <sz val="11"/>
      <name val="Calibri"/>
      <family val="2"/>
      <charset val="238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16324F"/>
      </patternFill>
    </fill>
    <fill>
      <patternFill patternType="solid">
        <fgColor rgb="FFE8EEF3"/>
      </patternFill>
    </fill>
    <fill>
      <patternFill patternType="solid">
        <fgColor rgb="FFEAF6F4"/>
      </patternFill>
    </fill>
    <fill>
      <patternFill patternType="solid">
        <fgColor rgb="FFDCEAF3"/>
      </patternFill>
    </fill>
    <fill>
      <patternFill patternType="solid">
        <fgColor rgb="FFFFF5CC"/>
      </patternFill>
    </fill>
    <fill>
      <patternFill patternType="solid">
        <fgColor rgb="FF167D7F"/>
      </patternFill>
    </fill>
    <fill>
      <patternFill patternType="solid">
        <fgColor rgb="FFF8FAFB"/>
      </patternFill>
    </fill>
    <fill>
      <patternFill patternType="solid">
        <fgColor rgb="FFE6F4F1"/>
      </patternFill>
    </fill>
    <fill>
      <patternFill patternType="solid">
        <fgColor rgb="FFD9ECE8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167D7F"/>
      </left>
      <right style="thin">
        <color rgb="FF167D7F"/>
      </right>
      <top style="thin">
        <color rgb="FF167D7F"/>
      </top>
      <bottom style="thin">
        <color rgb="FF167D7F"/>
      </bottom>
      <diagonal/>
    </border>
    <border>
      <left style="thin">
        <color rgb="FFC8D3DC"/>
      </left>
      <right style="thin">
        <color rgb="FFC8D3DC"/>
      </right>
      <top style="thin">
        <color rgb="FFC8D3DC"/>
      </top>
      <bottom style="thin">
        <color rgb="FFC8D3DC"/>
      </bottom>
      <diagonal/>
    </border>
    <border>
      <left style="thin">
        <color rgb="FFB8C7D1"/>
      </left>
      <right style="thin">
        <color rgb="FFB8C7D1"/>
      </right>
      <top style="thin">
        <color rgb="FFB8C7D1"/>
      </top>
      <bottom style="thin">
        <color rgb="FFB8C7D1"/>
      </bottom>
      <diagonal/>
    </border>
    <border>
      <left style="thin">
        <color rgb="FF9FB1BE"/>
      </left>
      <right style="thin">
        <color rgb="FF9FB1BE"/>
      </right>
      <top style="thin">
        <color rgb="FF9FB1BE"/>
      </top>
      <bottom style="thin">
        <color rgb="FF9FB1BE"/>
      </bottom>
      <diagonal/>
    </border>
    <border>
      <left style="thin">
        <color rgb="FFC8D3DC"/>
      </left>
      <right style="thin">
        <color rgb="FFDDE4E9"/>
      </right>
      <top style="thin">
        <color rgb="FFC8D3DC"/>
      </top>
      <bottom style="thin">
        <color rgb="FFC8D3DC"/>
      </bottom>
      <diagonal/>
    </border>
    <border>
      <left style="thin">
        <color rgb="FFDDE4E9"/>
      </left>
      <right style="thin">
        <color rgb="FFDDE4E9"/>
      </right>
      <top style="thin">
        <color rgb="FFC8D3DC"/>
      </top>
      <bottom style="thin">
        <color rgb="FFC8D3DC"/>
      </bottom>
      <diagonal/>
    </border>
    <border>
      <left style="thin">
        <color rgb="FFDDE4E9"/>
      </left>
      <right style="thin">
        <color rgb="FFC8D3DC"/>
      </right>
      <top style="thin">
        <color rgb="FFC8D3DC"/>
      </top>
      <bottom style="thin">
        <color rgb="FFC8D3DC"/>
      </bottom>
      <diagonal/>
    </border>
    <border>
      <left style="thin">
        <color rgb="FFC8D3DC"/>
      </left>
      <right style="thin">
        <color rgb="FFDDE4E9"/>
      </right>
      <top style="medium">
        <color rgb="FF0F5F61"/>
      </top>
      <bottom style="thin">
        <color rgb="FF0F5F61"/>
      </bottom>
      <diagonal/>
    </border>
    <border>
      <left style="thin">
        <color rgb="FFDDE4E9"/>
      </left>
      <right style="thin">
        <color rgb="FFDDE4E9"/>
      </right>
      <top style="medium">
        <color rgb="FF0F5F61"/>
      </top>
      <bottom style="thin">
        <color rgb="FF0F5F61"/>
      </bottom>
      <diagonal/>
    </border>
    <border>
      <left style="thin">
        <color rgb="FFC8D3DC"/>
      </left>
      <right style="thin">
        <color rgb="FFC8D3DC"/>
      </right>
      <top style="medium">
        <color rgb="FF0F5F61"/>
      </top>
      <bottom style="thin">
        <color rgb="FF0F5F61"/>
      </bottom>
      <diagonal/>
    </border>
    <border>
      <left style="thin">
        <color rgb="FFC8D3DC"/>
      </left>
      <right style="thin">
        <color rgb="FFDDE4E9"/>
      </right>
      <top style="thin">
        <color rgb="FFC8D3DC"/>
      </top>
      <bottom style="double">
        <color auto="1"/>
      </bottom>
      <diagonal/>
    </border>
    <border>
      <left style="thin">
        <color rgb="FFDDE4E9"/>
      </left>
      <right style="thin">
        <color rgb="FFDDE4E9"/>
      </right>
      <top style="thin">
        <color rgb="FFC8D3DC"/>
      </top>
      <bottom style="double">
        <color auto="1"/>
      </bottom>
      <diagonal/>
    </border>
    <border>
      <left style="thin">
        <color rgb="FFDDE4E9"/>
      </left>
      <right style="thin">
        <color rgb="FFC8D3DC"/>
      </right>
      <top style="thin">
        <color rgb="FFC8D3DC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rgb="FFC8D3DC"/>
      </left>
      <right style="thin">
        <color rgb="FFC8D3DC"/>
      </right>
      <top style="thin">
        <color rgb="FFC8D3DC"/>
      </top>
      <bottom style="double">
        <color auto="1"/>
      </bottom>
      <diagonal/>
    </border>
    <border>
      <left style="thin">
        <color rgb="FFC8D3DC"/>
      </left>
      <right style="thin">
        <color rgb="FFDDE4E9"/>
      </right>
      <top/>
      <bottom style="thin">
        <color rgb="FFC8D3DC"/>
      </bottom>
      <diagonal/>
    </border>
    <border>
      <left style="thin">
        <color rgb="FFDDE4E9"/>
      </left>
      <right style="thin">
        <color rgb="FFDDE4E9"/>
      </right>
      <top/>
      <bottom style="thin">
        <color rgb="FFC8D3DC"/>
      </bottom>
      <diagonal/>
    </border>
    <border>
      <left style="thin">
        <color rgb="FFDDE4E9"/>
      </left>
      <right style="thin">
        <color rgb="FFC8D3DC"/>
      </right>
      <top/>
      <bottom style="thin">
        <color rgb="FFC8D3DC"/>
      </bottom>
      <diagonal/>
    </border>
    <border>
      <left style="thin">
        <color rgb="FFC8D3DC"/>
      </left>
      <right style="thin">
        <color rgb="FFC8D3DC"/>
      </right>
      <top/>
      <bottom style="thin">
        <color rgb="FFC8D3DC"/>
      </bottom>
      <diagonal/>
    </border>
    <border>
      <left/>
      <right/>
      <top style="thin">
        <color rgb="FF167D7F"/>
      </top>
      <bottom style="thin">
        <color rgb="FF167D7F"/>
      </bottom>
      <diagonal/>
    </border>
    <border>
      <left/>
      <right style="thin">
        <color rgb="FF167D7F"/>
      </right>
      <top style="thin">
        <color rgb="FF167D7F"/>
      </top>
      <bottom style="thin">
        <color rgb="FF167D7F"/>
      </bottom>
      <diagonal/>
    </border>
    <border>
      <left/>
      <right/>
      <top style="thin">
        <color rgb="FFC8D3DC"/>
      </top>
      <bottom style="thin">
        <color rgb="FFC8D3DC"/>
      </bottom>
      <diagonal/>
    </border>
    <border>
      <left/>
      <right style="thin">
        <color rgb="FFC8D3DC"/>
      </right>
      <top style="thin">
        <color rgb="FFC8D3DC"/>
      </top>
      <bottom style="thin">
        <color rgb="FFC8D3DC"/>
      </bottom>
      <diagonal/>
    </border>
  </borders>
  <cellStyleXfs count="8">
    <xf numFmtId="0" fontId="0" fillId="0" borderId="0"/>
    <xf numFmtId="0" fontId="1" fillId="0" borderId="0"/>
    <xf numFmtId="0" fontId="26" fillId="0" borderId="0"/>
    <xf numFmtId="0" fontId="2" fillId="0" borderId="0"/>
    <xf numFmtId="0" fontId="2" fillId="0" borderId="0"/>
    <xf numFmtId="0" fontId="1" fillId="0" borderId="0"/>
    <xf numFmtId="9" fontId="1" fillId="0" borderId="0"/>
    <xf numFmtId="168" fontId="26" fillId="0" borderId="0"/>
  </cellStyleXfs>
  <cellXfs count="246">
    <xf numFmtId="0" fontId="0" fillId="0" borderId="0" xfId="0"/>
    <xf numFmtId="0" fontId="4" fillId="2" borderId="0" xfId="0" applyFont="1" applyFill="1" applyAlignment="1">
      <alignment horizontal="right"/>
    </xf>
    <xf numFmtId="0" fontId="5" fillId="2" borderId="0" xfId="0" applyFont="1" applyFill="1"/>
    <xf numFmtId="0" fontId="6" fillId="2" borderId="0" xfId="0" applyFont="1" applyFill="1" applyAlignment="1">
      <alignment horizontal="right" wrapText="1"/>
    </xf>
    <xf numFmtId="0" fontId="8" fillId="3" borderId="0" xfId="0" applyFont="1" applyFill="1" applyAlignment="1">
      <alignment vertical="center"/>
    </xf>
    <xf numFmtId="3" fontId="9" fillId="3" borderId="0" xfId="0" applyNumberFormat="1" applyFont="1" applyFill="1" applyAlignment="1">
      <alignment vertical="center"/>
    </xf>
    <xf numFmtId="3" fontId="11" fillId="2" borderId="0" xfId="0" applyNumberFormat="1" applyFont="1" applyFill="1"/>
    <xf numFmtId="0" fontId="13" fillId="4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3" fontId="15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0" fillId="3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right" vertical="center"/>
    </xf>
    <xf numFmtId="0" fontId="6" fillId="2" borderId="14" xfId="0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8" fillId="6" borderId="2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3" fontId="19" fillId="11" borderId="9" xfId="0" applyNumberFormat="1" applyFont="1" applyFill="1" applyBorder="1" applyAlignment="1">
      <alignment horizontal="center" vertical="center"/>
    </xf>
    <xf numFmtId="3" fontId="22" fillId="2" borderId="6" xfId="0" applyNumberFormat="1" applyFont="1" applyFill="1" applyBorder="1" applyAlignment="1">
      <alignment horizontal="center" vertical="center"/>
    </xf>
    <xf numFmtId="3" fontId="22" fillId="2" borderId="12" xfId="0" applyNumberFormat="1" applyFont="1" applyFill="1" applyBorder="1" applyAlignment="1">
      <alignment horizontal="center" vertical="center"/>
    </xf>
    <xf numFmtId="3" fontId="22" fillId="2" borderId="17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8" fillId="6" borderId="2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3" fontId="18" fillId="7" borderId="2" xfId="0" applyNumberFormat="1" applyFont="1" applyFill="1" applyBorder="1" applyAlignment="1">
      <alignment horizontal="center" vertical="center"/>
    </xf>
    <xf numFmtId="3" fontId="11" fillId="0" borderId="6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0" borderId="0" xfId="0" applyFont="1"/>
    <xf numFmtId="0" fontId="1" fillId="0" borderId="0" xfId="5" applyAlignment="1">
      <alignment horizontal="center"/>
    </xf>
    <xf numFmtId="3" fontId="1" fillId="0" borderId="0" xfId="5" applyNumberFormat="1"/>
    <xf numFmtId="0" fontId="1" fillId="0" borderId="0" xfId="5"/>
    <xf numFmtId="3" fontId="19" fillId="7" borderId="2" xfId="0" applyNumberFormat="1" applyFont="1" applyFill="1" applyBorder="1" applyAlignment="1">
      <alignment horizontal="center" vertical="center"/>
    </xf>
    <xf numFmtId="165" fontId="6" fillId="2" borderId="6" xfId="0" applyNumberFormat="1" applyFont="1" applyFill="1" applyBorder="1" applyAlignment="1">
      <alignment horizontal="center" vertical="center"/>
    </xf>
    <xf numFmtId="166" fontId="11" fillId="10" borderId="6" xfId="0" applyNumberFormat="1" applyFont="1" applyFill="1" applyBorder="1" applyAlignment="1">
      <alignment horizontal="right" vertical="center"/>
    </xf>
    <xf numFmtId="166" fontId="11" fillId="10" borderId="7" xfId="0" applyNumberFormat="1" applyFont="1" applyFill="1" applyBorder="1" applyAlignment="1">
      <alignment horizontal="right" vertical="center"/>
    </xf>
    <xf numFmtId="165" fontId="11" fillId="10" borderId="6" xfId="0" applyNumberFormat="1" applyFont="1" applyFill="1" applyBorder="1" applyAlignment="1">
      <alignment horizontal="right" vertical="center"/>
    </xf>
    <xf numFmtId="166" fontId="19" fillId="11" borderId="9" xfId="0" applyNumberFormat="1" applyFont="1" applyFill="1" applyBorder="1" applyAlignment="1">
      <alignment horizontal="right" vertical="center"/>
    </xf>
    <xf numFmtId="164" fontId="19" fillId="11" borderId="9" xfId="0" applyNumberFormat="1" applyFont="1" applyFill="1" applyBorder="1" applyAlignment="1">
      <alignment horizontal="right" vertical="center"/>
    </xf>
    <xf numFmtId="164" fontId="11" fillId="10" borderId="7" xfId="0" applyNumberFormat="1" applyFont="1" applyFill="1" applyBorder="1" applyAlignment="1">
      <alignment horizontal="right" vertical="center"/>
    </xf>
    <xf numFmtId="166" fontId="11" fillId="10" borderId="12" xfId="0" applyNumberFormat="1" applyFont="1" applyFill="1" applyBorder="1" applyAlignment="1">
      <alignment horizontal="right" vertical="center"/>
    </xf>
    <xf numFmtId="164" fontId="11" fillId="10" borderId="13" xfId="0" applyNumberFormat="1" applyFont="1" applyFill="1" applyBorder="1" applyAlignment="1">
      <alignment horizontal="right" vertical="center"/>
    </xf>
    <xf numFmtId="166" fontId="11" fillId="10" borderId="17" xfId="0" applyNumberFormat="1" applyFont="1" applyFill="1" applyBorder="1" applyAlignment="1">
      <alignment horizontal="right" vertical="center"/>
    </xf>
    <xf numFmtId="164" fontId="11" fillId="10" borderId="18" xfId="0" applyNumberFormat="1" applyFont="1" applyFill="1" applyBorder="1" applyAlignment="1">
      <alignment horizontal="right" vertical="center"/>
    </xf>
    <xf numFmtId="166" fontId="11" fillId="0" borderId="6" xfId="0" applyNumberFormat="1" applyFont="1" applyBorder="1" applyAlignment="1">
      <alignment horizontal="right" vertical="center"/>
    </xf>
    <xf numFmtId="164" fontId="11" fillId="0" borderId="7" xfId="0" applyNumberFormat="1" applyFont="1" applyBorder="1" applyAlignment="1">
      <alignment horizontal="right" vertical="center"/>
    </xf>
    <xf numFmtId="166" fontId="27" fillId="11" borderId="9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indent="1"/>
    </xf>
    <xf numFmtId="0" fontId="7" fillId="3" borderId="0" xfId="0" applyFont="1" applyFill="1" applyAlignment="1">
      <alignment horizontal="left" vertical="center" indent="1"/>
    </xf>
    <xf numFmtId="0" fontId="10" fillId="2" borderId="0" xfId="0" applyFont="1" applyFill="1" applyAlignment="1">
      <alignment horizontal="left" indent="1"/>
    </xf>
    <xf numFmtId="0" fontId="11" fillId="2" borderId="0" xfId="0" applyFont="1" applyFill="1" applyAlignment="1">
      <alignment horizontal="left" indent="1"/>
    </xf>
    <xf numFmtId="0" fontId="12" fillId="4" borderId="0" xfId="0" applyFont="1" applyFill="1" applyAlignment="1">
      <alignment horizontal="left" vertical="center" indent="1"/>
    </xf>
    <xf numFmtId="0" fontId="15" fillId="2" borderId="0" xfId="0" applyFont="1" applyFill="1" applyAlignment="1">
      <alignment horizontal="left" vertical="center" indent="1"/>
    </xf>
    <xf numFmtId="0" fontId="17" fillId="6" borderId="2" xfId="0" applyFont="1" applyFill="1" applyBorder="1" applyAlignment="1">
      <alignment horizontal="left" vertical="center" wrapText="1" indent="1"/>
    </xf>
    <xf numFmtId="0" fontId="21" fillId="2" borderId="5" xfId="0" applyFont="1" applyFill="1" applyBorder="1" applyAlignment="1">
      <alignment horizontal="left" vertical="center" indent="1"/>
    </xf>
    <xf numFmtId="0" fontId="17" fillId="11" borderId="8" xfId="0" applyFont="1" applyFill="1" applyBorder="1" applyAlignment="1">
      <alignment horizontal="left" vertical="center" indent="1"/>
    </xf>
    <xf numFmtId="0" fontId="23" fillId="2" borderId="5" xfId="0" applyFont="1" applyFill="1" applyBorder="1" applyAlignment="1">
      <alignment horizontal="left" vertical="center" indent="1"/>
    </xf>
    <xf numFmtId="0" fontId="23" fillId="2" borderId="11" xfId="0" applyFont="1" applyFill="1" applyBorder="1" applyAlignment="1">
      <alignment horizontal="left" vertical="center" indent="1"/>
    </xf>
    <xf numFmtId="0" fontId="21" fillId="2" borderId="16" xfId="0" applyFont="1" applyFill="1" applyBorder="1" applyAlignment="1">
      <alignment horizontal="left" vertical="center" indent="1"/>
    </xf>
    <xf numFmtId="0" fontId="21" fillId="0" borderId="5" xfId="0" applyFont="1" applyBorder="1" applyAlignment="1">
      <alignment horizontal="left" vertical="center" indent="1"/>
    </xf>
    <xf numFmtId="0" fontId="5" fillId="2" borderId="0" xfId="0" applyFont="1" applyFill="1" applyAlignment="1">
      <alignment horizontal="left" vertical="center" indent="1"/>
    </xf>
    <xf numFmtId="0" fontId="0" fillId="0" borderId="0" xfId="0" applyAlignment="1">
      <alignment horizontal="left" indent="1"/>
    </xf>
    <xf numFmtId="0" fontId="1" fillId="0" borderId="0" xfId="5" applyAlignment="1">
      <alignment horizontal="left" indent="1"/>
    </xf>
    <xf numFmtId="166" fontId="6" fillId="9" borderId="6" xfId="0" applyNumberFormat="1" applyFont="1" applyFill="1" applyBorder="1" applyAlignment="1">
      <alignment horizontal="right" vertical="center" indent="1"/>
    </xf>
    <xf numFmtId="166" fontId="22" fillId="9" borderId="6" xfId="0" applyNumberFormat="1" applyFont="1" applyFill="1" applyBorder="1" applyAlignment="1">
      <alignment horizontal="right" vertical="center" indent="1"/>
    </xf>
    <xf numFmtId="166" fontId="22" fillId="7" borderId="6" xfId="0" applyNumberFormat="1" applyFont="1" applyFill="1" applyBorder="1" applyAlignment="1">
      <alignment horizontal="right" vertical="center" indent="1"/>
    </xf>
    <xf numFmtId="166" fontId="6" fillId="7" borderId="6" xfId="0" applyNumberFormat="1" applyFont="1" applyFill="1" applyBorder="1" applyAlignment="1">
      <alignment horizontal="right" vertical="center" indent="1"/>
    </xf>
    <xf numFmtId="165" fontId="6" fillId="9" borderId="6" xfId="0" applyNumberFormat="1" applyFont="1" applyFill="1" applyBorder="1" applyAlignment="1">
      <alignment horizontal="right" vertical="center" indent="1"/>
    </xf>
    <xf numFmtId="165" fontId="22" fillId="9" borderId="6" xfId="0" applyNumberFormat="1" applyFont="1" applyFill="1" applyBorder="1" applyAlignment="1">
      <alignment horizontal="right" vertical="center" indent="1"/>
    </xf>
    <xf numFmtId="165" fontId="22" fillId="7" borderId="6" xfId="0" applyNumberFormat="1" applyFont="1" applyFill="1" applyBorder="1" applyAlignment="1">
      <alignment horizontal="right" vertical="center" indent="1"/>
    </xf>
    <xf numFmtId="165" fontId="6" fillId="7" borderId="6" xfId="0" applyNumberFormat="1" applyFont="1" applyFill="1" applyBorder="1" applyAlignment="1">
      <alignment horizontal="right" vertical="center" indent="1"/>
    </xf>
    <xf numFmtId="166" fontId="11" fillId="9" borderId="6" xfId="0" applyNumberFormat="1" applyFont="1" applyFill="1" applyBorder="1" applyAlignment="1">
      <alignment horizontal="right" vertical="center" indent="1"/>
    </xf>
    <xf numFmtId="166" fontId="19" fillId="11" borderId="9" xfId="0" applyNumberFormat="1" applyFont="1" applyFill="1" applyBorder="1" applyAlignment="1">
      <alignment horizontal="right" vertical="center" indent="1"/>
    </xf>
    <xf numFmtId="166" fontId="18" fillId="11" borderId="9" xfId="0" applyNumberFormat="1" applyFont="1" applyFill="1" applyBorder="1" applyAlignment="1">
      <alignment horizontal="right" vertical="center" indent="1"/>
    </xf>
    <xf numFmtId="166" fontId="11" fillId="7" borderId="6" xfId="0" applyNumberFormat="1" applyFont="1" applyFill="1" applyBorder="1" applyAlignment="1">
      <alignment horizontal="right" vertical="center" indent="1"/>
    </xf>
    <xf numFmtId="166" fontId="24" fillId="7" borderId="6" xfId="0" applyNumberFormat="1" applyFont="1" applyFill="1" applyBorder="1" applyAlignment="1">
      <alignment horizontal="right" vertical="center" indent="1"/>
    </xf>
    <xf numFmtId="166" fontId="6" fillId="9" borderId="12" xfId="0" applyNumberFormat="1" applyFont="1" applyFill="1" applyBorder="1" applyAlignment="1">
      <alignment horizontal="right" vertical="center" indent="1"/>
    </xf>
    <xf numFmtId="166" fontId="11" fillId="9" borderId="12" xfId="0" applyNumberFormat="1" applyFont="1" applyFill="1" applyBorder="1" applyAlignment="1">
      <alignment horizontal="right" vertical="center" indent="1"/>
    </xf>
    <xf numFmtId="166" fontId="11" fillId="7" borderId="12" xfId="0" applyNumberFormat="1" applyFont="1" applyFill="1" applyBorder="1" applyAlignment="1">
      <alignment horizontal="right" vertical="center" indent="1"/>
    </xf>
    <xf numFmtId="166" fontId="24" fillId="7" borderId="12" xfId="0" applyNumberFormat="1" applyFont="1" applyFill="1" applyBorder="1" applyAlignment="1">
      <alignment horizontal="right" vertical="center" indent="1"/>
    </xf>
    <xf numFmtId="166" fontId="6" fillId="7" borderId="12" xfId="0" applyNumberFormat="1" applyFont="1" applyFill="1" applyBorder="1" applyAlignment="1">
      <alignment horizontal="right" vertical="center" indent="1"/>
    </xf>
    <xf numFmtId="166" fontId="6" fillId="9" borderId="17" xfId="0" applyNumberFormat="1" applyFont="1" applyFill="1" applyBorder="1" applyAlignment="1">
      <alignment horizontal="right" vertical="center" indent="1"/>
    </xf>
    <xf numFmtId="166" fontId="22" fillId="9" borderId="17" xfId="0" applyNumberFormat="1" applyFont="1" applyFill="1" applyBorder="1" applyAlignment="1">
      <alignment horizontal="right" vertical="center" indent="1"/>
    </xf>
    <xf numFmtId="166" fontId="22" fillId="7" borderId="17" xfId="0" applyNumberFormat="1" applyFont="1" applyFill="1" applyBorder="1" applyAlignment="1">
      <alignment horizontal="right" vertical="center" indent="1"/>
    </xf>
    <xf numFmtId="166" fontId="25" fillId="7" borderId="17" xfId="0" applyNumberFormat="1" applyFont="1" applyFill="1" applyBorder="1" applyAlignment="1">
      <alignment horizontal="right" vertical="center" indent="1"/>
    </xf>
    <xf numFmtId="166" fontId="6" fillId="7" borderId="17" xfId="0" applyNumberFormat="1" applyFont="1" applyFill="1" applyBorder="1" applyAlignment="1">
      <alignment horizontal="right" vertical="center" indent="1"/>
    </xf>
    <xf numFmtId="166" fontId="6" fillId="0" borderId="6" xfId="0" applyNumberFormat="1" applyFont="1" applyBorder="1" applyAlignment="1">
      <alignment horizontal="right" vertical="center" indent="1"/>
    </xf>
    <xf numFmtId="166" fontId="11" fillId="0" borderId="6" xfId="0" applyNumberFormat="1" applyFont="1" applyBorder="1" applyAlignment="1">
      <alignment horizontal="right" vertical="center" indent="1"/>
    </xf>
    <xf numFmtId="166" fontId="27" fillId="11" borderId="9" xfId="0" applyNumberFormat="1" applyFont="1" applyFill="1" applyBorder="1" applyAlignment="1">
      <alignment horizontal="right" vertical="center" indent="1"/>
    </xf>
    <xf numFmtId="166" fontId="6" fillId="10" borderId="2" xfId="0" applyNumberFormat="1" applyFont="1" applyFill="1" applyBorder="1" applyAlignment="1">
      <alignment horizontal="right" vertical="center" indent="1"/>
    </xf>
    <xf numFmtId="166" fontId="22" fillId="10" borderId="2" xfId="0" applyNumberFormat="1" applyFont="1" applyFill="1" applyBorder="1" applyAlignment="1">
      <alignment horizontal="right" vertical="center" indent="1"/>
    </xf>
    <xf numFmtId="165" fontId="6" fillId="10" borderId="2" xfId="0" applyNumberFormat="1" applyFont="1" applyFill="1" applyBorder="1" applyAlignment="1">
      <alignment horizontal="right" vertical="center" indent="1"/>
    </xf>
    <xf numFmtId="167" fontId="22" fillId="10" borderId="2" xfId="0" applyNumberFormat="1" applyFont="1" applyFill="1" applyBorder="1" applyAlignment="1">
      <alignment horizontal="right" vertical="center" indent="1"/>
    </xf>
    <xf numFmtId="166" fontId="11" fillId="10" borderId="2" xfId="0" applyNumberFormat="1" applyFont="1" applyFill="1" applyBorder="1" applyAlignment="1">
      <alignment horizontal="right" vertical="center" indent="1"/>
    </xf>
    <xf numFmtId="166" fontId="18" fillId="11" borderId="10" xfId="0" applyNumberFormat="1" applyFont="1" applyFill="1" applyBorder="1" applyAlignment="1">
      <alignment horizontal="right" vertical="center" indent="1"/>
    </xf>
    <xf numFmtId="166" fontId="19" fillId="11" borderId="10" xfId="0" applyNumberFormat="1" applyFont="1" applyFill="1" applyBorder="1" applyAlignment="1">
      <alignment horizontal="right" vertical="center" indent="1"/>
    </xf>
    <xf numFmtId="166" fontId="6" fillId="10" borderId="15" xfId="0" applyNumberFormat="1" applyFont="1" applyFill="1" applyBorder="1" applyAlignment="1">
      <alignment horizontal="right" vertical="center" indent="1"/>
    </xf>
    <xf numFmtId="166" fontId="11" fillId="10" borderId="15" xfId="0" applyNumberFormat="1" applyFont="1" applyFill="1" applyBorder="1" applyAlignment="1">
      <alignment horizontal="right" vertical="center" indent="1"/>
    </xf>
    <xf numFmtId="166" fontId="6" fillId="10" borderId="19" xfId="0" applyNumberFormat="1" applyFont="1" applyFill="1" applyBorder="1" applyAlignment="1">
      <alignment horizontal="right" vertical="center" indent="1"/>
    </xf>
    <xf numFmtId="166" fontId="11" fillId="10" borderId="19" xfId="0" applyNumberFormat="1" applyFont="1" applyFill="1" applyBorder="1" applyAlignment="1">
      <alignment horizontal="right" vertical="center" indent="1"/>
    </xf>
    <xf numFmtId="166" fontId="6" fillId="0" borderId="2" xfId="0" applyNumberFormat="1" applyFont="1" applyBorder="1" applyAlignment="1">
      <alignment horizontal="right" vertical="center" indent="1"/>
    </xf>
    <xf numFmtId="166" fontId="11" fillId="0" borderId="2" xfId="0" applyNumberFormat="1" applyFont="1" applyBorder="1" applyAlignment="1">
      <alignment horizontal="right" vertical="center" indent="1"/>
    </xf>
    <xf numFmtId="166" fontId="27" fillId="11" borderId="10" xfId="0" applyNumberFormat="1" applyFont="1" applyFill="1" applyBorder="1" applyAlignment="1">
      <alignment horizontal="right" vertical="center" indent="1"/>
    </xf>
    <xf numFmtId="166" fontId="19" fillId="12" borderId="9" xfId="0" applyNumberFormat="1" applyFont="1" applyFill="1" applyBorder="1" applyAlignment="1">
      <alignment horizontal="right" vertical="center" indent="1"/>
    </xf>
    <xf numFmtId="166" fontId="11" fillId="12" borderId="12" xfId="0" applyNumberFormat="1" applyFont="1" applyFill="1" applyBorder="1" applyAlignment="1">
      <alignment horizontal="right" vertical="center" indent="1"/>
    </xf>
    <xf numFmtId="166" fontId="22" fillId="12" borderId="6" xfId="0" applyNumberFormat="1" applyFont="1" applyFill="1" applyBorder="1" applyAlignment="1">
      <alignment horizontal="right" vertical="center" indent="1"/>
    </xf>
    <xf numFmtId="166" fontId="2" fillId="9" borderId="6" xfId="0" applyNumberFormat="1" applyFont="1" applyFill="1" applyBorder="1" applyAlignment="1">
      <alignment horizontal="right" vertical="center" indent="1"/>
    </xf>
    <xf numFmtId="0" fontId="1" fillId="12" borderId="0" xfId="5" applyFill="1"/>
    <xf numFmtId="14" fontId="1" fillId="12" borderId="0" xfId="5" applyNumberFormat="1" applyFill="1"/>
    <xf numFmtId="169" fontId="1" fillId="12" borderId="0" xfId="5" applyNumberFormat="1" applyFill="1"/>
    <xf numFmtId="0" fontId="28" fillId="12" borderId="0" xfId="5" applyFont="1" applyFill="1"/>
    <xf numFmtId="0" fontId="1" fillId="0" borderId="0" xfId="5" applyAlignment="1">
      <alignment horizontal="center"/>
    </xf>
    <xf numFmtId="0" fontId="0" fillId="0" borderId="0" xfId="0"/>
    <xf numFmtId="3" fontId="1" fillId="0" borderId="0" xfId="5" applyNumberFormat="1"/>
    <xf numFmtId="0" fontId="1" fillId="0" borderId="0" xfId="5"/>
    <xf numFmtId="0" fontId="0" fillId="0" borderId="0" xfId="0" applyAlignment="1">
      <alignment horizontal="left" indent="1"/>
    </xf>
    <xf numFmtId="0" fontId="1" fillId="0" borderId="0" xfId="5" applyAlignment="1">
      <alignment horizontal="left" indent="1"/>
    </xf>
    <xf numFmtId="3" fontId="19" fillId="7" borderId="2" xfId="0" applyNumberFormat="1" applyFont="1" applyFill="1" applyBorder="1" applyAlignment="1">
      <alignment horizontal="center" vertical="center"/>
    </xf>
    <xf numFmtId="0" fontId="1" fillId="0" borderId="0" xfId="5" applyAlignment="1">
      <alignment horizontal="center"/>
    </xf>
    <xf numFmtId="0" fontId="0" fillId="0" borderId="0" xfId="0"/>
    <xf numFmtId="3" fontId="1" fillId="0" borderId="0" xfId="5" applyNumberFormat="1"/>
    <xf numFmtId="0" fontId="1" fillId="0" borderId="0" xfId="5"/>
    <xf numFmtId="0" fontId="0" fillId="0" borderId="0" xfId="0" applyAlignment="1">
      <alignment horizontal="left" indent="1"/>
    </xf>
    <xf numFmtId="0" fontId="1" fillId="0" borderId="0" xfId="5" applyAlignment="1">
      <alignment horizontal="left" indent="1"/>
    </xf>
    <xf numFmtId="3" fontId="19" fillId="7" borderId="2" xfId="0" applyNumberFormat="1" applyFont="1" applyFill="1" applyBorder="1" applyAlignment="1">
      <alignment horizontal="center" vertical="center"/>
    </xf>
    <xf numFmtId="164" fontId="27" fillId="11" borderId="9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29" fillId="0" borderId="0" xfId="0" applyFont="1" applyAlignment="1">
      <alignment horizontal="left" indent="1"/>
    </xf>
    <xf numFmtId="166" fontId="11" fillId="10" borderId="6" xfId="0" applyNumberFormat="1" applyFont="1" applyFill="1" applyBorder="1" applyAlignment="1">
      <alignment horizontal="right" vertical="center" indent="1"/>
    </xf>
    <xf numFmtId="166" fontId="11" fillId="10" borderId="7" xfId="0" applyNumberFormat="1" applyFont="1" applyFill="1" applyBorder="1" applyAlignment="1">
      <alignment horizontal="right" vertical="center" indent="1"/>
    </xf>
    <xf numFmtId="165" fontId="11" fillId="10" borderId="6" xfId="0" applyNumberFormat="1" applyFont="1" applyFill="1" applyBorder="1" applyAlignment="1">
      <alignment horizontal="right" vertical="center" indent="1"/>
    </xf>
    <xf numFmtId="164" fontId="19" fillId="11" borderId="9" xfId="0" applyNumberFormat="1" applyFont="1" applyFill="1" applyBorder="1" applyAlignment="1">
      <alignment horizontal="right" vertical="center" indent="1"/>
    </xf>
    <xf numFmtId="164" fontId="11" fillId="10" borderId="7" xfId="0" applyNumberFormat="1" applyFont="1" applyFill="1" applyBorder="1" applyAlignment="1">
      <alignment horizontal="right" vertical="center" indent="1"/>
    </xf>
    <xf numFmtId="166" fontId="11" fillId="10" borderId="12" xfId="0" applyNumberFormat="1" applyFont="1" applyFill="1" applyBorder="1" applyAlignment="1">
      <alignment horizontal="right" vertical="center" indent="1"/>
    </xf>
    <xf numFmtId="164" fontId="11" fillId="10" borderId="13" xfId="0" applyNumberFormat="1" applyFont="1" applyFill="1" applyBorder="1" applyAlignment="1">
      <alignment horizontal="right" vertical="center" indent="1"/>
    </xf>
    <xf numFmtId="166" fontId="11" fillId="10" borderId="17" xfId="0" applyNumberFormat="1" applyFont="1" applyFill="1" applyBorder="1" applyAlignment="1">
      <alignment horizontal="right" vertical="center" indent="1"/>
    </xf>
    <xf numFmtId="164" fontId="11" fillId="10" borderId="18" xfId="0" applyNumberFormat="1" applyFont="1" applyFill="1" applyBorder="1" applyAlignment="1">
      <alignment horizontal="right" vertical="center" indent="1"/>
    </xf>
    <xf numFmtId="164" fontId="11" fillId="0" borderId="7" xfId="0" applyNumberFormat="1" applyFont="1" applyBorder="1" applyAlignment="1">
      <alignment horizontal="right" vertical="center" indent="1"/>
    </xf>
    <xf numFmtId="164" fontId="27" fillId="11" borderId="9" xfId="0" applyNumberFormat="1" applyFont="1" applyFill="1" applyBorder="1" applyAlignment="1">
      <alignment horizontal="right" vertical="center" indent="1"/>
    </xf>
    <xf numFmtId="0" fontId="29" fillId="0" borderId="0" xfId="0" applyFont="1" applyAlignment="1">
      <alignment horizontal="left" indent="1"/>
    </xf>
    <xf numFmtId="0" fontId="31" fillId="2" borderId="0" xfId="0" applyFont="1" applyFill="1" applyAlignment="1">
      <alignment horizontal="right"/>
    </xf>
    <xf numFmtId="0" fontId="28" fillId="0" borderId="0" xfId="5" applyFont="1"/>
    <xf numFmtId="0" fontId="32" fillId="2" borderId="0" xfId="0" applyFont="1" applyFill="1" applyAlignment="1">
      <alignment horizontal="left" indent="1"/>
    </xf>
    <xf numFmtId="0" fontId="32" fillId="2" borderId="0" xfId="0" applyFont="1" applyFill="1" applyAlignment="1">
      <alignment horizontal="center"/>
    </xf>
    <xf numFmtId="0" fontId="32" fillId="2" borderId="0" xfId="0" applyFont="1" applyFill="1"/>
    <xf numFmtId="0" fontId="33" fillId="2" borderId="0" xfId="0" applyFont="1" applyFill="1" applyAlignment="1">
      <alignment horizontal="right" wrapText="1"/>
    </xf>
    <xf numFmtId="0" fontId="34" fillId="3" borderId="0" xfId="0" applyFont="1" applyFill="1" applyAlignment="1">
      <alignment horizontal="left" vertical="center" indent="1"/>
    </xf>
    <xf numFmtId="0" fontId="35" fillId="3" borderId="0" xfId="0" applyFont="1" applyFill="1" applyAlignment="1">
      <alignment horizontal="center" vertical="center"/>
    </xf>
    <xf numFmtId="0" fontId="35" fillId="3" borderId="0" xfId="0" applyFont="1" applyFill="1" applyAlignment="1">
      <alignment vertical="center"/>
    </xf>
    <xf numFmtId="0" fontId="37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vertical="center"/>
    </xf>
    <xf numFmtId="0" fontId="38" fillId="6" borderId="2" xfId="0" applyFont="1" applyFill="1" applyBorder="1" applyAlignment="1">
      <alignment horizontal="center" vertical="center" wrapText="1"/>
    </xf>
    <xf numFmtId="0" fontId="38" fillId="6" borderId="2" xfId="0" applyFont="1" applyFill="1" applyBorder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39" fillId="3" borderId="4" xfId="0" applyFont="1" applyFill="1" applyBorder="1" applyAlignment="1">
      <alignment horizontal="center" vertical="center" wrapText="1"/>
    </xf>
    <xf numFmtId="3" fontId="38" fillId="7" borderId="2" xfId="0" applyNumberFormat="1" applyFont="1" applyFill="1" applyBorder="1" applyAlignment="1">
      <alignment horizontal="center" vertical="center"/>
    </xf>
    <xf numFmtId="165" fontId="33" fillId="2" borderId="6" xfId="0" applyNumberFormat="1" applyFont="1" applyFill="1" applyBorder="1" applyAlignment="1">
      <alignment horizontal="center" vertical="center"/>
    </xf>
    <xf numFmtId="166" fontId="33" fillId="9" borderId="6" xfId="0" applyNumberFormat="1" applyFont="1" applyFill="1" applyBorder="1" applyAlignment="1">
      <alignment horizontal="right" vertical="center" indent="1"/>
    </xf>
    <xf numFmtId="166" fontId="33" fillId="7" borderId="6" xfId="0" applyNumberFormat="1" applyFont="1" applyFill="1" applyBorder="1" applyAlignment="1">
      <alignment horizontal="right" vertical="center" indent="1"/>
    </xf>
    <xf numFmtId="0" fontId="33" fillId="2" borderId="0" xfId="0" applyFont="1" applyFill="1" applyAlignment="1">
      <alignment horizontal="right" vertical="center"/>
    </xf>
    <xf numFmtId="166" fontId="33" fillId="10" borderId="2" xfId="0" applyNumberFormat="1" applyFont="1" applyFill="1" applyBorder="1" applyAlignment="1">
      <alignment horizontal="right" vertical="center" indent="1"/>
    </xf>
    <xf numFmtId="165" fontId="33" fillId="9" borderId="6" xfId="0" applyNumberFormat="1" applyFont="1" applyFill="1" applyBorder="1" applyAlignment="1">
      <alignment horizontal="right" vertical="center" indent="1"/>
    </xf>
    <xf numFmtId="165" fontId="33" fillId="7" borderId="6" xfId="0" applyNumberFormat="1" applyFont="1" applyFill="1" applyBorder="1" applyAlignment="1">
      <alignment horizontal="right" vertical="center" indent="1"/>
    </xf>
    <xf numFmtId="165" fontId="33" fillId="10" borderId="2" xfId="0" applyNumberFormat="1" applyFont="1" applyFill="1" applyBorder="1" applyAlignment="1">
      <alignment horizontal="right" vertical="center" indent="1"/>
    </xf>
    <xf numFmtId="3" fontId="33" fillId="2" borderId="6" xfId="0" applyNumberFormat="1" applyFont="1" applyFill="1" applyBorder="1" applyAlignment="1">
      <alignment horizontal="center" vertical="center"/>
    </xf>
    <xf numFmtId="166" fontId="38" fillId="11" borderId="9" xfId="0" applyNumberFormat="1" applyFont="1" applyFill="1" applyBorder="1" applyAlignment="1">
      <alignment horizontal="right" vertical="center" indent="1"/>
    </xf>
    <xf numFmtId="166" fontId="38" fillId="11" borderId="10" xfId="0" applyNumberFormat="1" applyFont="1" applyFill="1" applyBorder="1" applyAlignment="1">
      <alignment horizontal="right" vertical="center" indent="1"/>
    </xf>
    <xf numFmtId="166" fontId="40" fillId="7" borderId="6" xfId="0" applyNumberFormat="1" applyFont="1" applyFill="1" applyBorder="1" applyAlignment="1">
      <alignment horizontal="right" vertical="center" indent="1"/>
    </xf>
    <xf numFmtId="166" fontId="33" fillId="9" borderId="12" xfId="0" applyNumberFormat="1" applyFont="1" applyFill="1" applyBorder="1" applyAlignment="1">
      <alignment horizontal="right" vertical="center" indent="1"/>
    </xf>
    <xf numFmtId="166" fontId="40" fillId="7" borderId="12" xfId="0" applyNumberFormat="1" applyFont="1" applyFill="1" applyBorder="1" applyAlignment="1">
      <alignment horizontal="right" vertical="center" indent="1"/>
    </xf>
    <xf numFmtId="166" fontId="33" fillId="7" borderId="12" xfId="0" applyNumberFormat="1" applyFont="1" applyFill="1" applyBorder="1" applyAlignment="1">
      <alignment horizontal="right" vertical="center" indent="1"/>
    </xf>
    <xf numFmtId="0" fontId="33" fillId="2" borderId="14" xfId="0" applyFont="1" applyFill="1" applyBorder="1" applyAlignment="1">
      <alignment horizontal="right" vertical="center"/>
    </xf>
    <xf numFmtId="166" fontId="33" fillId="10" borderId="15" xfId="0" applyNumberFormat="1" applyFont="1" applyFill="1" applyBorder="1" applyAlignment="1">
      <alignment horizontal="right" vertical="center" indent="1"/>
    </xf>
    <xf numFmtId="166" fontId="33" fillId="9" borderId="17" xfId="0" applyNumberFormat="1" applyFont="1" applyFill="1" applyBorder="1" applyAlignment="1">
      <alignment horizontal="right" vertical="center" indent="1"/>
    </xf>
    <xf numFmtId="166" fontId="33" fillId="7" borderId="17" xfId="0" applyNumberFormat="1" applyFont="1" applyFill="1" applyBorder="1" applyAlignment="1">
      <alignment horizontal="right" vertical="center" indent="1"/>
    </xf>
    <xf numFmtId="166" fontId="33" fillId="10" borderId="19" xfId="0" applyNumberFormat="1" applyFont="1" applyFill="1" applyBorder="1" applyAlignment="1">
      <alignment horizontal="right" vertical="center" indent="1"/>
    </xf>
    <xf numFmtId="166" fontId="33" fillId="0" borderId="6" xfId="0" applyNumberFormat="1" applyFont="1" applyBorder="1" applyAlignment="1">
      <alignment horizontal="right" vertical="center" indent="1"/>
    </xf>
    <xf numFmtId="0" fontId="33" fillId="0" borderId="0" xfId="0" applyFont="1" applyAlignment="1">
      <alignment horizontal="right" vertical="center"/>
    </xf>
    <xf numFmtId="166" fontId="33" fillId="0" borderId="2" xfId="0" applyNumberFormat="1" applyFont="1" applyBorder="1" applyAlignment="1">
      <alignment horizontal="right" vertical="center" indent="1"/>
    </xf>
    <xf numFmtId="0" fontId="32" fillId="0" borderId="0" xfId="0" applyFont="1"/>
    <xf numFmtId="0" fontId="28" fillId="2" borderId="0" xfId="0" applyFont="1" applyFill="1" applyAlignment="1">
      <alignment horizontal="right" vertical="center"/>
    </xf>
    <xf numFmtId="0" fontId="32" fillId="2" borderId="0" xfId="0" applyFont="1" applyFill="1" applyAlignment="1">
      <alignment horizontal="left" vertical="center" indent="1"/>
    </xf>
    <xf numFmtId="0" fontId="32" fillId="2" borderId="0" xfId="0" applyFont="1" applyFill="1" applyAlignment="1">
      <alignment horizontal="center" vertical="center"/>
    </xf>
    <xf numFmtId="0" fontId="28" fillId="0" borderId="0" xfId="5" applyFont="1" applyAlignment="1">
      <alignment horizontal="left" indent="1"/>
    </xf>
    <xf numFmtId="0" fontId="28" fillId="0" borderId="0" xfId="5" applyFont="1" applyAlignment="1">
      <alignment horizontal="center"/>
    </xf>
    <xf numFmtId="3" fontId="28" fillId="0" borderId="0" xfId="5" applyNumberFormat="1" applyFont="1"/>
    <xf numFmtId="166" fontId="41" fillId="11" borderId="9" xfId="0" applyNumberFormat="1" applyFont="1" applyFill="1" applyBorder="1" applyAlignment="1">
      <alignment horizontal="right" vertical="center" indent="1"/>
    </xf>
    <xf numFmtId="166" fontId="41" fillId="11" borderId="10" xfId="0" applyNumberFormat="1" applyFont="1" applyFill="1" applyBorder="1" applyAlignment="1">
      <alignment horizontal="right" vertical="center" indent="1"/>
    </xf>
    <xf numFmtId="166" fontId="22" fillId="0" borderId="6" xfId="0" applyNumberFormat="1" applyFont="1" applyBorder="1" applyAlignment="1">
      <alignment horizontal="right" vertical="center" indent="1"/>
    </xf>
    <xf numFmtId="0" fontId="0" fillId="0" borderId="0" xfId="0" applyAlignment="1">
      <alignment horizontal="left"/>
    </xf>
    <xf numFmtId="166" fontId="42" fillId="7" borderId="6" xfId="0" applyNumberFormat="1" applyFont="1" applyFill="1" applyBorder="1" applyAlignment="1">
      <alignment horizontal="right" vertical="center" indent="1"/>
    </xf>
    <xf numFmtId="166" fontId="43" fillId="7" borderId="17" xfId="0" applyNumberFormat="1" applyFont="1" applyFill="1" applyBorder="1" applyAlignment="1">
      <alignment horizontal="right" vertical="center" indent="1"/>
    </xf>
    <xf numFmtId="166" fontId="43" fillId="10" borderId="2" xfId="0" applyNumberFormat="1" applyFont="1" applyFill="1" applyBorder="1" applyAlignment="1">
      <alignment horizontal="right" vertical="center" indent="1"/>
    </xf>
    <xf numFmtId="166" fontId="6" fillId="9" borderId="6" xfId="0" applyNumberFormat="1" applyFont="1" applyFill="1" applyBorder="1" applyAlignment="1">
      <alignment horizontal="right" vertical="center"/>
    </xf>
    <xf numFmtId="166" fontId="22" fillId="9" borderId="6" xfId="0" applyNumberFormat="1" applyFont="1" applyFill="1" applyBorder="1" applyAlignment="1">
      <alignment horizontal="right" vertical="center"/>
    </xf>
    <xf numFmtId="166" fontId="22" fillId="7" borderId="6" xfId="0" applyNumberFormat="1" applyFont="1" applyFill="1" applyBorder="1" applyAlignment="1">
      <alignment horizontal="right" vertical="center"/>
    </xf>
    <xf numFmtId="166" fontId="6" fillId="7" borderId="6" xfId="0" applyNumberFormat="1" applyFont="1" applyFill="1" applyBorder="1" applyAlignment="1">
      <alignment horizontal="right" vertical="center"/>
    </xf>
    <xf numFmtId="165" fontId="6" fillId="9" borderId="6" xfId="0" applyNumberFormat="1" applyFont="1" applyFill="1" applyBorder="1" applyAlignment="1">
      <alignment horizontal="right" vertical="center"/>
    </xf>
    <xf numFmtId="165" fontId="22" fillId="9" borderId="6" xfId="0" applyNumberFormat="1" applyFont="1" applyFill="1" applyBorder="1" applyAlignment="1">
      <alignment horizontal="right" vertical="center"/>
    </xf>
    <xf numFmtId="165" fontId="22" fillId="7" borderId="6" xfId="0" applyNumberFormat="1" applyFont="1" applyFill="1" applyBorder="1" applyAlignment="1">
      <alignment horizontal="right" vertical="center"/>
    </xf>
    <xf numFmtId="165" fontId="6" fillId="7" borderId="6" xfId="0" applyNumberFormat="1" applyFont="1" applyFill="1" applyBorder="1" applyAlignment="1">
      <alignment horizontal="right" vertical="center"/>
    </xf>
    <xf numFmtId="166" fontId="11" fillId="9" borderId="6" xfId="0" applyNumberFormat="1" applyFont="1" applyFill="1" applyBorder="1" applyAlignment="1">
      <alignment horizontal="right" vertical="center"/>
    </xf>
    <xf numFmtId="166" fontId="18" fillId="11" borderId="9" xfId="0" applyNumberFormat="1" applyFont="1" applyFill="1" applyBorder="1" applyAlignment="1">
      <alignment horizontal="right" vertical="center"/>
    </xf>
    <xf numFmtId="166" fontId="11" fillId="7" borderId="6" xfId="0" applyNumberFormat="1" applyFont="1" applyFill="1" applyBorder="1" applyAlignment="1">
      <alignment horizontal="right" vertical="center"/>
    </xf>
    <xf numFmtId="166" fontId="24" fillId="7" borderId="6" xfId="0" applyNumberFormat="1" applyFont="1" applyFill="1" applyBorder="1" applyAlignment="1">
      <alignment horizontal="right" vertical="center"/>
    </xf>
    <xf numFmtId="166" fontId="6" fillId="9" borderId="12" xfId="0" applyNumberFormat="1" applyFont="1" applyFill="1" applyBorder="1" applyAlignment="1">
      <alignment horizontal="right" vertical="center"/>
    </xf>
    <xf numFmtId="166" fontId="11" fillId="9" borderId="12" xfId="0" applyNumberFormat="1" applyFont="1" applyFill="1" applyBorder="1" applyAlignment="1">
      <alignment horizontal="right" vertical="center"/>
    </xf>
    <xf numFmtId="166" fontId="11" fillId="7" borderId="12" xfId="0" applyNumberFormat="1" applyFont="1" applyFill="1" applyBorder="1" applyAlignment="1">
      <alignment horizontal="right" vertical="center"/>
    </xf>
    <xf numFmtId="166" fontId="24" fillId="7" borderId="12" xfId="0" applyNumberFormat="1" applyFont="1" applyFill="1" applyBorder="1" applyAlignment="1">
      <alignment horizontal="right" vertical="center"/>
    </xf>
    <xf numFmtId="166" fontId="6" fillId="7" borderId="12" xfId="0" applyNumberFormat="1" applyFont="1" applyFill="1" applyBorder="1" applyAlignment="1">
      <alignment horizontal="right" vertical="center"/>
    </xf>
    <xf numFmtId="166" fontId="6" fillId="9" borderId="17" xfId="0" applyNumberFormat="1" applyFont="1" applyFill="1" applyBorder="1" applyAlignment="1">
      <alignment horizontal="right" vertical="center"/>
    </xf>
    <xf numFmtId="166" fontId="22" fillId="9" borderId="17" xfId="0" applyNumberFormat="1" applyFont="1" applyFill="1" applyBorder="1" applyAlignment="1">
      <alignment horizontal="right" vertical="center"/>
    </xf>
    <xf numFmtId="166" fontId="22" fillId="7" borderId="17" xfId="0" applyNumberFormat="1" applyFont="1" applyFill="1" applyBorder="1" applyAlignment="1">
      <alignment horizontal="right" vertical="center"/>
    </xf>
    <xf numFmtId="166" fontId="6" fillId="7" borderId="17" xfId="0" applyNumberFormat="1" applyFont="1" applyFill="1" applyBorder="1" applyAlignment="1">
      <alignment horizontal="right" vertical="center"/>
    </xf>
    <xf numFmtId="166" fontId="6" fillId="0" borderId="6" xfId="0" applyNumberFormat="1" applyFont="1" applyBorder="1" applyAlignment="1">
      <alignment horizontal="right" vertical="center"/>
    </xf>
    <xf numFmtId="0" fontId="3" fillId="2" borderId="0" xfId="0" applyFont="1" applyFill="1" applyAlignment="1">
      <alignment horizontal="right"/>
    </xf>
    <xf numFmtId="0" fontId="1" fillId="0" borderId="0" xfId="5" applyAlignment="1">
      <alignment horizontal="center"/>
    </xf>
    <xf numFmtId="0" fontId="0" fillId="0" borderId="0" xfId="0"/>
    <xf numFmtId="3" fontId="1" fillId="0" borderId="0" xfId="5" applyNumberFormat="1"/>
    <xf numFmtId="0" fontId="1" fillId="0" borderId="0" xfId="5"/>
    <xf numFmtId="0" fontId="14" fillId="5" borderId="1" xfId="0" applyFont="1" applyFill="1" applyBorder="1" applyAlignment="1">
      <alignment horizontal="left" vertical="center" indent="1"/>
    </xf>
    <xf numFmtId="0" fontId="0" fillId="0" borderId="20" xfId="0" applyBorder="1" applyAlignment="1">
      <alignment horizontal="left" indent="1"/>
    </xf>
    <xf numFmtId="0" fontId="0" fillId="0" borderId="21" xfId="0" applyBorder="1" applyAlignment="1">
      <alignment horizontal="left" indent="1"/>
    </xf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0" xfId="0" applyAlignment="1">
      <alignment horizontal="left" indent="1"/>
    </xf>
    <xf numFmtId="3" fontId="1" fillId="0" borderId="0" xfId="5" applyNumberFormat="1" applyAlignment="1">
      <alignment horizontal="left" indent="1"/>
    </xf>
    <xf numFmtId="0" fontId="1" fillId="0" borderId="0" xfId="5" applyAlignment="1">
      <alignment horizontal="left" indent="1"/>
    </xf>
    <xf numFmtId="3" fontId="19" fillId="7" borderId="2" xfId="0" applyNumberFormat="1" applyFont="1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26" fillId="0" borderId="0" xfId="0" applyFont="1" applyAlignment="1">
      <alignment horizontal="left" indent="1"/>
    </xf>
    <xf numFmtId="0" fontId="26" fillId="0" borderId="0" xfId="0" applyFont="1" applyAlignment="1">
      <alignment horizontal="left"/>
    </xf>
    <xf numFmtId="0" fontId="29" fillId="0" borderId="0" xfId="0" applyFont="1" applyAlignment="1">
      <alignment horizontal="left" indent="1"/>
    </xf>
    <xf numFmtId="3" fontId="28" fillId="0" borderId="0" xfId="5" applyNumberFormat="1" applyFont="1" applyAlignment="1">
      <alignment horizontal="left" indent="1"/>
    </xf>
    <xf numFmtId="0" fontId="28" fillId="0" borderId="0" xfId="5" applyFont="1" applyAlignment="1">
      <alignment horizontal="left" indent="1"/>
    </xf>
    <xf numFmtId="0" fontId="30" fillId="2" borderId="0" xfId="0" applyFont="1" applyFill="1" applyAlignment="1">
      <alignment horizontal="right"/>
    </xf>
    <xf numFmtId="0" fontId="28" fillId="0" borderId="0" xfId="5" applyFont="1" applyAlignment="1">
      <alignment horizontal="center"/>
    </xf>
    <xf numFmtId="3" fontId="28" fillId="0" borderId="0" xfId="5" applyNumberFormat="1" applyFont="1"/>
    <xf numFmtId="0" fontId="28" fillId="0" borderId="0" xfId="5" applyFont="1"/>
    <xf numFmtId="0" fontId="36" fillId="5" borderId="1" xfId="0" applyFont="1" applyFill="1" applyBorder="1" applyAlignment="1">
      <alignment horizontal="left" vertical="center" indent="1"/>
    </xf>
    <xf numFmtId="0" fontId="0" fillId="0" borderId="14" xfId="0" applyBorder="1" applyAlignment="1">
      <alignment horizontal="left" indent="1"/>
    </xf>
    <xf numFmtId="0" fontId="29" fillId="0" borderId="0" xfId="0" applyFont="1" applyAlignment="1">
      <alignment horizontal="left"/>
    </xf>
    <xf numFmtId="0" fontId="44" fillId="0" borderId="0" xfId="0" applyFont="1" applyAlignment="1">
      <alignment horizontal="left" indent="1"/>
    </xf>
  </cellXfs>
  <cellStyles count="8">
    <cellStyle name="Čárka 2" xfId="7" xr:uid="{00000000-0005-0000-0000-000000000000}"/>
    <cellStyle name="Normální" xfId="0" builtinId="0"/>
    <cellStyle name="Normální 2" xfId="1" xr:uid="{00000000-0005-0000-0000-000002000000}"/>
    <cellStyle name="Normální 2 2" xfId="2" xr:uid="{00000000-0005-0000-0000-000003000000}"/>
    <cellStyle name="Normální 3" xfId="3" xr:uid="{00000000-0005-0000-0000-000004000000}"/>
    <cellStyle name="Normální 4" xfId="4" xr:uid="{00000000-0005-0000-0000-000005000000}"/>
    <cellStyle name="Normální 5" xfId="5" xr:uid="{00000000-0005-0000-0000-000006000000}"/>
    <cellStyle name="Procenta 2" xfId="6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3F6F8"/>
      <rgbColor rgb="FFFF00FF"/>
      <rgbColor rgb="FF00FFFF"/>
      <rgbColor rgb="FF800000"/>
      <rgbColor rgb="FF008000"/>
      <rgbColor rgb="FF000080"/>
      <rgbColor rgb="FF808000"/>
      <rgbColor rgb="FF800080"/>
      <rgbColor rgb="FF167D7F"/>
      <rgbColor rgb="FFB8C7D1"/>
      <rgbColor rgb="FF526471"/>
      <rgbColor rgb="FF9999FF"/>
      <rgbColor rgb="FF993366"/>
      <rgbColor rgb="FFFFF5CC"/>
      <rgbColor rgb="FFE6F4F1"/>
      <rgbColor rgb="FF660066"/>
      <rgbColor rgb="FFFF8080"/>
      <rgbColor rgb="FF0066CC"/>
      <rgbColor rgb="FFC8D3DC"/>
      <rgbColor rgb="FF000080"/>
      <rgbColor rgb="FFFF00FF"/>
      <rgbColor rgb="FFF8FAFB"/>
      <rgbColor rgb="FF00FFFF"/>
      <rgbColor rgb="FF800080"/>
      <rgbColor rgb="FF800000"/>
      <rgbColor rgb="FF0F5F61"/>
      <rgbColor rgb="FF0000FF"/>
      <rgbColor rgb="FF00CCFF"/>
      <rgbColor rgb="FFD9ECE8"/>
      <rgbColor rgb="FFEAF6F4"/>
      <rgbColor rgb="FFF7F9FA"/>
      <rgbColor rgb="FFDDE4E9"/>
      <rgbColor rgb="FFE8EEF3"/>
      <rgbColor rgb="FFDCEAF3"/>
      <rgbColor rgb="FFD9E1E7"/>
      <rgbColor rgb="FF3366FF"/>
      <rgbColor rgb="FF33CCCC"/>
      <rgbColor rgb="FF99CC00"/>
      <rgbColor rgb="FFFFCC00"/>
      <rgbColor rgb="FFFF9900"/>
      <rgbColor rgb="FFFF6600"/>
      <rgbColor rgb="FF5D6D79"/>
      <rgbColor rgb="FF9FB1BE"/>
      <rgbColor rgb="FF16324F"/>
      <rgbColor rgb="FF339966"/>
      <rgbColor rgb="FF003300"/>
      <rgbColor rgb="FF333300"/>
      <rgbColor rgb="FF993300"/>
      <rgbColor rgb="FF993366"/>
      <rgbColor rgb="FF425563"/>
      <rgbColor rgb="FF24374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prstDash val="solid"/>
        </a:ln>
        <a:ln w="12700">
          <a:prstDash val="solid"/>
        </a:ln>
        <a:ln w="19050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X53"/>
  <sheetViews>
    <sheetView showGridLines="0" tabSelected="1" workbookViewId="0">
      <selection activeCell="R1" sqref="R1"/>
    </sheetView>
  </sheetViews>
  <sheetFormatPr defaultColWidth="8.6640625" defaultRowHeight="14.4" x14ac:dyDescent="0.3"/>
  <cols>
    <col min="1" max="1" width="36" style="64" customWidth="1"/>
    <col min="2" max="2" width="7.6640625" style="31" customWidth="1"/>
    <col min="3" max="4" width="11" customWidth="1"/>
    <col min="5" max="5" width="11" style="32" customWidth="1"/>
    <col min="6" max="6" width="9.88671875" customWidth="1"/>
    <col min="7" max="8" width="9.44140625" customWidth="1"/>
    <col min="9" max="9" width="11.33203125" customWidth="1"/>
    <col min="10" max="10" width="10" style="32" customWidth="1"/>
    <col min="11" max="11" width="11.44140625" style="33" customWidth="1"/>
    <col min="12" max="12" width="2.109375" style="33" customWidth="1"/>
    <col min="13" max="15" width="11.44140625" customWidth="1"/>
    <col min="16" max="16" width="1.109375" style="33" customWidth="1"/>
    <col min="17" max="18" width="8.6640625" style="33" customWidth="1"/>
    <col min="19" max="19" width="17.33203125" style="33" customWidth="1"/>
    <col min="20" max="20" width="17.5546875" style="33" customWidth="1"/>
    <col min="21" max="16384" width="8.6640625" style="33"/>
  </cols>
  <sheetData>
    <row r="1" spans="1:16" ht="22.2" customHeight="1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24" customHeight="1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3.8" customHeight="1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hidden="1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8" customHeight="1" x14ac:dyDescent="0.3">
      <c r="A7" s="53" t="s">
        <v>1</v>
      </c>
      <c r="B7" s="7"/>
      <c r="C7" s="222" t="s">
        <v>2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ht="15" customHeight="1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34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17</v>
      </c>
      <c r="D11" s="66">
        <v>17</v>
      </c>
      <c r="E11" s="66">
        <v>17</v>
      </c>
      <c r="F11" s="67">
        <v>17</v>
      </c>
      <c r="G11" s="68">
        <f t="shared" ref="G11:H17" si="0">M11</f>
        <v>18</v>
      </c>
      <c r="H11" s="68">
        <f t="shared" si="0"/>
        <v>17</v>
      </c>
      <c r="I11" s="68"/>
      <c r="J11" s="36" t="s">
        <v>25</v>
      </c>
      <c r="K11" s="37" t="s">
        <v>25</v>
      </c>
      <c r="L11" s="12"/>
      <c r="M11" s="91">
        <v>18</v>
      </c>
      <c r="N11" s="92">
        <v>17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17</v>
      </c>
      <c r="D12" s="70">
        <v>17</v>
      </c>
      <c r="E12" s="70">
        <v>17</v>
      </c>
      <c r="F12" s="71">
        <v>17</v>
      </c>
      <c r="G12" s="72">
        <f t="shared" si="0"/>
        <v>17</v>
      </c>
      <c r="H12" s="72">
        <f t="shared" si="0"/>
        <v>16</v>
      </c>
      <c r="I12" s="72"/>
      <c r="J12" s="38" t="s">
        <v>25</v>
      </c>
      <c r="K12" s="37" t="s">
        <v>25</v>
      </c>
      <c r="L12" s="12"/>
      <c r="M12" s="93">
        <v>17</v>
      </c>
      <c r="N12" s="94">
        <v>16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24672</v>
      </c>
      <c r="D13" s="73" t="s">
        <v>25</v>
      </c>
      <c r="E13" s="73" t="s">
        <v>25</v>
      </c>
      <c r="F13" s="67">
        <v>24718</v>
      </c>
      <c r="G13" s="68">
        <f t="shared" si="0"/>
        <v>24356</v>
      </c>
      <c r="H13" s="68">
        <f t="shared" si="0"/>
        <v>24408</v>
      </c>
      <c r="I13" s="68"/>
      <c r="J13" s="36" t="s">
        <v>25</v>
      </c>
      <c r="K13" s="37" t="s">
        <v>25</v>
      </c>
      <c r="L13" s="12"/>
      <c r="M13" s="91">
        <v>24356</v>
      </c>
      <c r="N13" s="95">
        <v>24408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14703</v>
      </c>
      <c r="D14" s="73" t="s">
        <v>25</v>
      </c>
      <c r="E14" s="73" t="s">
        <v>25</v>
      </c>
      <c r="F14" s="67">
        <v>15281</v>
      </c>
      <c r="G14" s="68">
        <f t="shared" si="0"/>
        <v>15274</v>
      </c>
      <c r="H14" s="68">
        <f t="shared" si="0"/>
        <v>15775</v>
      </c>
      <c r="I14" s="68"/>
      <c r="J14" s="36" t="s">
        <v>25</v>
      </c>
      <c r="K14" s="37" t="s">
        <v>25</v>
      </c>
      <c r="L14" s="12"/>
      <c r="M14" s="91">
        <v>15274</v>
      </c>
      <c r="N14" s="95">
        <v>15775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551</v>
      </c>
      <c r="D15" s="73" t="s">
        <v>25</v>
      </c>
      <c r="E15" s="73" t="s">
        <v>25</v>
      </c>
      <c r="F15" s="67">
        <v>539</v>
      </c>
      <c r="G15" s="68">
        <f t="shared" si="0"/>
        <v>538</v>
      </c>
      <c r="H15" s="68">
        <f t="shared" si="0"/>
        <v>519</v>
      </c>
      <c r="I15" s="68"/>
      <c r="J15" s="36" t="s">
        <v>25</v>
      </c>
      <c r="K15" s="37" t="s">
        <v>25</v>
      </c>
      <c r="L15" s="12"/>
      <c r="M15" s="91">
        <v>538</v>
      </c>
      <c r="N15" s="95">
        <v>519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986</v>
      </c>
      <c r="D16" s="73" t="s">
        <v>25</v>
      </c>
      <c r="E16" s="73" t="s">
        <v>25</v>
      </c>
      <c r="F16" s="67">
        <v>18335</v>
      </c>
      <c r="G16" s="68">
        <f t="shared" si="0"/>
        <v>12593</v>
      </c>
      <c r="H16" s="68">
        <f t="shared" si="0"/>
        <v>7272</v>
      </c>
      <c r="I16" s="68"/>
      <c r="J16" s="36" t="s">
        <v>25</v>
      </c>
      <c r="K16" s="37" t="s">
        <v>25</v>
      </c>
      <c r="L16" s="12"/>
      <c r="M16" s="91">
        <v>12593</v>
      </c>
      <c r="N16" s="95">
        <v>7272</v>
      </c>
      <c r="O16" s="95"/>
      <c r="P16" s="2"/>
    </row>
    <row r="17" spans="1:24" ht="12.75" customHeight="1" x14ac:dyDescent="0.3">
      <c r="A17" s="56" t="s">
        <v>32</v>
      </c>
      <c r="B17" s="18" t="s">
        <v>33</v>
      </c>
      <c r="C17" s="65">
        <v>10061</v>
      </c>
      <c r="D17" s="73" t="s">
        <v>25</v>
      </c>
      <c r="E17" s="73" t="s">
        <v>25</v>
      </c>
      <c r="F17" s="67">
        <v>4927</v>
      </c>
      <c r="G17" s="68">
        <f t="shared" si="0"/>
        <v>6414</v>
      </c>
      <c r="H17" s="68">
        <f t="shared" si="0"/>
        <v>7417</v>
      </c>
      <c r="I17" s="68"/>
      <c r="J17" s="36" t="s">
        <v>25</v>
      </c>
      <c r="K17" s="37" t="s">
        <v>25</v>
      </c>
      <c r="L17" s="12"/>
      <c r="M17" s="91">
        <v>6414</v>
      </c>
      <c r="N17" s="95">
        <v>7417</v>
      </c>
      <c r="O17" s="95"/>
      <c r="P17" s="2"/>
    </row>
    <row r="18" spans="1:24" ht="12.75" customHeight="1" x14ac:dyDescent="0.3">
      <c r="A18" s="57" t="s">
        <v>34</v>
      </c>
      <c r="B18" s="19"/>
      <c r="C18" s="74">
        <f>C13-C14+C15+C16+C17</f>
        <v>21567</v>
      </c>
      <c r="D18" s="74" t="s">
        <v>25</v>
      </c>
      <c r="E18" s="74" t="s">
        <v>25</v>
      </c>
      <c r="F18" s="74">
        <f>F13-F14+F15+F16+F17</f>
        <v>33238</v>
      </c>
      <c r="G18" s="74">
        <f>G13-G14+G15+G16+G17</f>
        <v>28627</v>
      </c>
      <c r="H18" s="74">
        <f>H13-H14+H15+H16+H17</f>
        <v>23841</v>
      </c>
      <c r="I18" s="75"/>
      <c r="J18" s="39" t="s">
        <v>25</v>
      </c>
      <c r="K18" s="39" t="s">
        <v>25</v>
      </c>
      <c r="L18" s="12"/>
      <c r="M18" s="96">
        <f>M13-M14+M15+M16+M17</f>
        <v>28627</v>
      </c>
      <c r="N18" s="96">
        <f>IF(COUNT(N13:N17)=0,"",N13-N14+N15+N16+N17)</f>
        <v>23841</v>
      </c>
      <c r="O18" s="96" t="str">
        <f>IF(COUNT(O13:O17)=0,"",O13-O14+O15+O16+O17)</f>
        <v/>
      </c>
      <c r="P18" s="2"/>
    </row>
    <row r="19" spans="1:24" ht="12.75" customHeight="1" x14ac:dyDescent="0.3">
      <c r="A19" s="56" t="s">
        <v>35</v>
      </c>
      <c r="B19" s="18" t="s">
        <v>36</v>
      </c>
      <c r="C19" s="65">
        <v>9968</v>
      </c>
      <c r="D19" s="73" t="s">
        <v>25</v>
      </c>
      <c r="E19" s="73" t="s">
        <v>25</v>
      </c>
      <c r="F19" s="67">
        <v>9436</v>
      </c>
      <c r="G19" s="68">
        <f t="shared" ref="G19:H23" si="1">M19</f>
        <v>9082</v>
      </c>
      <c r="H19" s="68">
        <f t="shared" si="1"/>
        <v>8633</v>
      </c>
      <c r="I19" s="68"/>
      <c r="J19" s="36" t="s">
        <v>25</v>
      </c>
      <c r="K19" s="37" t="s">
        <v>25</v>
      </c>
      <c r="L19" s="12"/>
      <c r="M19" s="91">
        <v>9082</v>
      </c>
      <c r="N19" s="95">
        <v>8633</v>
      </c>
      <c r="O19" s="95"/>
      <c r="P19" s="2"/>
    </row>
    <row r="20" spans="1:24" ht="12.75" customHeight="1" x14ac:dyDescent="0.3">
      <c r="A20" s="56" t="s">
        <v>37</v>
      </c>
      <c r="B20" s="18" t="s">
        <v>38</v>
      </c>
      <c r="C20" s="65">
        <v>8645</v>
      </c>
      <c r="D20" s="73" t="s">
        <v>25</v>
      </c>
      <c r="E20" s="73" t="s">
        <v>25</v>
      </c>
      <c r="F20" s="67">
        <v>2839</v>
      </c>
      <c r="G20" s="68">
        <f t="shared" si="1"/>
        <v>2870</v>
      </c>
      <c r="H20" s="68">
        <f t="shared" si="1"/>
        <v>2457</v>
      </c>
      <c r="I20" s="68"/>
      <c r="J20" s="36" t="s">
        <v>25</v>
      </c>
      <c r="K20" s="37" t="s">
        <v>25</v>
      </c>
      <c r="L20" s="12"/>
      <c r="M20" s="91">
        <v>2870</v>
      </c>
      <c r="N20" s="95">
        <v>2457</v>
      </c>
      <c r="O20" s="95"/>
      <c r="P20" s="2"/>
    </row>
    <row r="21" spans="1:24" ht="12.75" customHeight="1" x14ac:dyDescent="0.3">
      <c r="A21" s="56" t="s">
        <v>39</v>
      </c>
      <c r="B21" s="18" t="s">
        <v>25</v>
      </c>
      <c r="C21" s="65">
        <v>0</v>
      </c>
      <c r="D21" s="73" t="s">
        <v>25</v>
      </c>
      <c r="E21" s="73" t="s">
        <v>25</v>
      </c>
      <c r="F21" s="67">
        <v>0</v>
      </c>
      <c r="G21" s="68">
        <f t="shared" si="1"/>
        <v>0</v>
      </c>
      <c r="H21" s="68">
        <f t="shared" si="1"/>
        <v>0</v>
      </c>
      <c r="I21" s="68"/>
      <c r="J21" s="36" t="s">
        <v>25</v>
      </c>
      <c r="K21" s="37" t="s">
        <v>25</v>
      </c>
      <c r="L21" s="12"/>
      <c r="M21" s="91">
        <v>0</v>
      </c>
      <c r="N21" s="95">
        <v>0</v>
      </c>
      <c r="O21" s="95"/>
      <c r="P21" s="2"/>
      <c r="S21" s="109"/>
      <c r="T21" s="109"/>
      <c r="U21" s="109"/>
      <c r="V21" s="109"/>
      <c r="W21" s="109"/>
      <c r="X21" s="109"/>
    </row>
    <row r="22" spans="1:24" ht="12.75" customHeight="1" x14ac:dyDescent="0.3">
      <c r="A22" s="56" t="s">
        <v>40</v>
      </c>
      <c r="B22" s="18" t="s">
        <v>25</v>
      </c>
      <c r="C22" s="65">
        <v>2793</v>
      </c>
      <c r="D22" s="73" t="s">
        <v>25</v>
      </c>
      <c r="E22" s="73" t="s">
        <v>25</v>
      </c>
      <c r="F22" s="67">
        <v>19558</v>
      </c>
      <c r="G22" s="68">
        <f t="shared" si="1"/>
        <v>13586</v>
      </c>
      <c r="H22" s="68">
        <f t="shared" si="1"/>
        <v>9694</v>
      </c>
      <c r="I22" s="68"/>
      <c r="J22" s="36" t="s">
        <v>25</v>
      </c>
      <c r="K22" s="37" t="s">
        <v>25</v>
      </c>
      <c r="L22" s="12"/>
      <c r="M22" s="91">
        <v>13586</v>
      </c>
      <c r="N22" s="95">
        <v>9694</v>
      </c>
      <c r="O22" s="95"/>
      <c r="P22" s="2"/>
      <c r="S22" s="109"/>
      <c r="T22" s="109"/>
      <c r="U22" s="109"/>
      <c r="V22" s="109"/>
      <c r="W22" s="109"/>
      <c r="X22" s="109"/>
    </row>
    <row r="23" spans="1:24" ht="12.75" customHeight="1" x14ac:dyDescent="0.3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36" t="s">
        <v>25</v>
      </c>
      <c r="K23" s="37" t="s">
        <v>25</v>
      </c>
      <c r="L23" s="12"/>
      <c r="M23" s="91">
        <v>0</v>
      </c>
      <c r="N23" s="95">
        <v>0</v>
      </c>
      <c r="O23" s="95"/>
      <c r="P23" s="2"/>
      <c r="S23" s="110"/>
      <c r="T23" s="110"/>
      <c r="U23" s="109"/>
      <c r="V23" s="109"/>
      <c r="W23" s="109"/>
      <c r="X23" s="109"/>
    </row>
    <row r="24" spans="1:24" ht="12.75" customHeight="1" x14ac:dyDescent="0.3">
      <c r="A24" s="57" t="s">
        <v>42</v>
      </c>
      <c r="B24" s="19" t="s">
        <v>25</v>
      </c>
      <c r="C24" s="75">
        <v>24745</v>
      </c>
      <c r="D24" s="74">
        <v>25797</v>
      </c>
      <c r="E24" s="105">
        <v>26416</v>
      </c>
      <c r="F24" s="74">
        <v>6399</v>
      </c>
      <c r="G24" s="75">
        <f t="shared" ref="G24:G36" si="2">M24-F24</f>
        <v>6472</v>
      </c>
      <c r="H24" s="75">
        <f t="shared" ref="H24:H36" si="3">N24-M24</f>
        <v>6719</v>
      </c>
      <c r="I24" s="75"/>
      <c r="J24" s="39">
        <f t="shared" ref="J24:J43" si="4">SUM(F24:I24)</f>
        <v>19590</v>
      </c>
      <c r="K24" s="40">
        <f t="shared" ref="K24:K43" si="5">IF(E24=0,"x",J24/E24*100)</f>
        <v>74.159600242277406</v>
      </c>
      <c r="L24" s="12"/>
      <c r="M24" s="96">
        <v>12871</v>
      </c>
      <c r="N24" s="97">
        <v>19590</v>
      </c>
      <c r="O24" s="97"/>
      <c r="P24" s="2"/>
      <c r="S24" s="111"/>
      <c r="T24" s="111"/>
      <c r="U24" s="112"/>
      <c r="V24" s="109"/>
      <c r="W24" s="109"/>
      <c r="X24" s="109"/>
    </row>
    <row r="25" spans="1:24" ht="12.75" customHeight="1" x14ac:dyDescent="0.3">
      <c r="A25" s="58" t="s">
        <v>43</v>
      </c>
      <c r="B25" s="20" t="s">
        <v>25</v>
      </c>
      <c r="C25" s="65">
        <v>1375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36">
        <f t="shared" si="4"/>
        <v>0</v>
      </c>
      <c r="K25" s="41" t="str">
        <f t="shared" si="5"/>
        <v>x</v>
      </c>
      <c r="L25" s="12"/>
      <c r="M25" s="91">
        <v>0</v>
      </c>
      <c r="N25" s="95">
        <v>0</v>
      </c>
      <c r="O25" s="95"/>
      <c r="P25" s="2"/>
      <c r="S25" s="111"/>
      <c r="T25" s="111"/>
      <c r="U25" s="112"/>
      <c r="V25" s="109"/>
      <c r="W25" s="109"/>
      <c r="X25" s="109"/>
    </row>
    <row r="26" spans="1:24" ht="12.75" customHeight="1" x14ac:dyDescent="0.3">
      <c r="A26" s="59" t="s">
        <v>44</v>
      </c>
      <c r="B26" s="21">
        <v>672</v>
      </c>
      <c r="C26" s="78">
        <v>21832</v>
      </c>
      <c r="D26" s="79">
        <v>24207</v>
      </c>
      <c r="E26" s="106">
        <v>24777</v>
      </c>
      <c r="F26" s="80">
        <v>6051</v>
      </c>
      <c r="G26" s="81">
        <f t="shared" si="2"/>
        <v>6052</v>
      </c>
      <c r="H26" s="82">
        <f t="shared" si="3"/>
        <v>6195</v>
      </c>
      <c r="I26" s="82"/>
      <c r="J26" s="42">
        <f t="shared" si="4"/>
        <v>18298</v>
      </c>
      <c r="K26" s="43">
        <f t="shared" si="5"/>
        <v>73.850748678209627</v>
      </c>
      <c r="L26" s="13"/>
      <c r="M26" s="98">
        <v>12103</v>
      </c>
      <c r="N26" s="99">
        <v>18298</v>
      </c>
      <c r="O26" s="99"/>
      <c r="P26" s="2"/>
      <c r="S26" s="111"/>
      <c r="T26" s="111"/>
      <c r="U26" s="112"/>
      <c r="V26" s="109"/>
      <c r="W26" s="109"/>
      <c r="X26" s="109"/>
    </row>
    <row r="27" spans="1:24" ht="12.75" customHeight="1" x14ac:dyDescent="0.3">
      <c r="A27" s="60" t="s">
        <v>45</v>
      </c>
      <c r="B27" s="22">
        <v>501</v>
      </c>
      <c r="C27" s="83">
        <v>1348</v>
      </c>
      <c r="D27" s="84">
        <v>1540</v>
      </c>
      <c r="E27" s="84">
        <v>1540</v>
      </c>
      <c r="F27" s="85">
        <v>183</v>
      </c>
      <c r="G27" s="86">
        <f t="shared" si="2"/>
        <v>279</v>
      </c>
      <c r="H27" s="87">
        <f t="shared" si="3"/>
        <v>196</v>
      </c>
      <c r="I27" s="87"/>
      <c r="J27" s="44">
        <f t="shared" si="4"/>
        <v>658</v>
      </c>
      <c r="K27" s="45">
        <f t="shared" si="5"/>
        <v>42.727272727272727</v>
      </c>
      <c r="L27" s="12"/>
      <c r="M27" s="100">
        <v>462</v>
      </c>
      <c r="N27" s="101">
        <v>658</v>
      </c>
      <c r="O27" s="101"/>
      <c r="P27" s="2"/>
      <c r="S27" s="111"/>
      <c r="T27" s="111"/>
      <c r="U27" s="112"/>
      <c r="V27" s="109"/>
      <c r="W27" s="109"/>
      <c r="X27" s="109"/>
    </row>
    <row r="28" spans="1:24" ht="12.75" customHeight="1" x14ac:dyDescent="0.3">
      <c r="A28" s="56" t="s">
        <v>46</v>
      </c>
      <c r="B28" s="20">
        <v>502</v>
      </c>
      <c r="C28" s="65">
        <v>1333</v>
      </c>
      <c r="D28" s="66">
        <v>1347</v>
      </c>
      <c r="E28" s="66">
        <v>1347</v>
      </c>
      <c r="F28" s="67">
        <v>461</v>
      </c>
      <c r="G28" s="86">
        <f t="shared" si="2"/>
        <v>69</v>
      </c>
      <c r="H28" s="68">
        <f t="shared" si="3"/>
        <v>133</v>
      </c>
      <c r="I28" s="68"/>
      <c r="J28" s="36">
        <f t="shared" si="4"/>
        <v>663</v>
      </c>
      <c r="K28" s="41">
        <f t="shared" si="5"/>
        <v>49.220489977728285</v>
      </c>
      <c r="L28" s="12"/>
      <c r="M28" s="91">
        <v>530</v>
      </c>
      <c r="N28" s="95">
        <v>663</v>
      </c>
      <c r="O28" s="95"/>
      <c r="P28" s="2"/>
      <c r="S28" s="111"/>
      <c r="T28" s="111"/>
      <c r="U28" s="109"/>
      <c r="V28" s="109"/>
      <c r="W28" s="109"/>
      <c r="X28" s="109"/>
    </row>
    <row r="29" spans="1:24" ht="12.75" customHeight="1" x14ac:dyDescent="0.3">
      <c r="A29" s="56" t="s">
        <v>47</v>
      </c>
      <c r="B29" s="20">
        <v>504</v>
      </c>
      <c r="C29" s="65">
        <v>222</v>
      </c>
      <c r="D29" s="66">
        <v>230</v>
      </c>
      <c r="E29" s="66">
        <v>230</v>
      </c>
      <c r="F29" s="67">
        <v>23</v>
      </c>
      <c r="G29" s="86">
        <f t="shared" si="2"/>
        <v>46</v>
      </c>
      <c r="H29" s="68">
        <f t="shared" si="3"/>
        <v>86</v>
      </c>
      <c r="I29" s="68"/>
      <c r="J29" s="36">
        <f t="shared" si="4"/>
        <v>155</v>
      </c>
      <c r="K29" s="41">
        <f t="shared" si="5"/>
        <v>67.391304347826093</v>
      </c>
      <c r="L29" s="12"/>
      <c r="M29" s="91">
        <v>69</v>
      </c>
      <c r="N29" s="95">
        <v>155</v>
      </c>
      <c r="O29" s="95"/>
      <c r="P29" s="2"/>
      <c r="S29" s="111"/>
      <c r="T29" s="109"/>
      <c r="U29" s="109"/>
      <c r="V29" s="109"/>
      <c r="W29" s="109"/>
      <c r="X29" s="109"/>
    </row>
    <row r="30" spans="1:24" ht="12.75" customHeight="1" x14ac:dyDescent="0.3">
      <c r="A30" s="56" t="s">
        <v>48</v>
      </c>
      <c r="B30" s="20">
        <v>511</v>
      </c>
      <c r="C30" s="65">
        <v>498</v>
      </c>
      <c r="D30" s="66">
        <v>1570</v>
      </c>
      <c r="E30" s="66">
        <v>1570</v>
      </c>
      <c r="F30" s="67">
        <v>178</v>
      </c>
      <c r="G30" s="86">
        <f t="shared" si="2"/>
        <v>172</v>
      </c>
      <c r="H30" s="68">
        <f t="shared" si="3"/>
        <v>553</v>
      </c>
      <c r="I30" s="68"/>
      <c r="J30" s="36">
        <f t="shared" si="4"/>
        <v>903</v>
      </c>
      <c r="K30" s="41">
        <f t="shared" si="5"/>
        <v>57.515923566878982</v>
      </c>
      <c r="L30" s="12"/>
      <c r="M30" s="91">
        <v>350</v>
      </c>
      <c r="N30" s="95">
        <v>903</v>
      </c>
      <c r="O30" s="95"/>
      <c r="P30" s="2"/>
      <c r="S30" s="111"/>
      <c r="T30" s="109"/>
      <c r="U30" s="109"/>
      <c r="V30" s="109"/>
      <c r="W30" s="109"/>
      <c r="X30" s="109"/>
    </row>
    <row r="31" spans="1:24" ht="12.75" customHeight="1" x14ac:dyDescent="0.3">
      <c r="A31" s="56" t="s">
        <v>49</v>
      </c>
      <c r="B31" s="20">
        <v>518</v>
      </c>
      <c r="C31" s="65">
        <v>6836</v>
      </c>
      <c r="D31" s="66">
        <v>8666</v>
      </c>
      <c r="E31" s="108">
        <v>8927</v>
      </c>
      <c r="F31" s="67">
        <v>1534</v>
      </c>
      <c r="G31" s="86">
        <f t="shared" si="2"/>
        <v>739</v>
      </c>
      <c r="H31" s="68">
        <f t="shared" si="3"/>
        <v>3427</v>
      </c>
      <c r="I31" s="68"/>
      <c r="J31" s="36">
        <f t="shared" si="4"/>
        <v>5700</v>
      </c>
      <c r="K31" s="41">
        <f t="shared" si="5"/>
        <v>63.851237817855946</v>
      </c>
      <c r="L31" s="12"/>
      <c r="M31" s="91">
        <v>2273</v>
      </c>
      <c r="N31" s="95">
        <v>5700</v>
      </c>
      <c r="O31" s="95"/>
      <c r="P31" s="2"/>
      <c r="S31" s="109"/>
      <c r="T31" s="109"/>
      <c r="U31" s="109"/>
      <c r="V31" s="109"/>
      <c r="W31" s="109"/>
      <c r="X31" s="109"/>
    </row>
    <row r="32" spans="1:24" ht="12.75" customHeight="1" x14ac:dyDescent="0.3">
      <c r="A32" s="56" t="s">
        <v>50</v>
      </c>
      <c r="B32" s="20">
        <v>521</v>
      </c>
      <c r="C32" s="65">
        <v>9507</v>
      </c>
      <c r="D32" s="66">
        <v>9530</v>
      </c>
      <c r="E32" s="107">
        <v>9888</v>
      </c>
      <c r="F32" s="67">
        <v>2090</v>
      </c>
      <c r="G32" s="86">
        <f t="shared" si="2"/>
        <v>2440</v>
      </c>
      <c r="H32" s="68">
        <f t="shared" si="3"/>
        <v>2571</v>
      </c>
      <c r="I32" s="68"/>
      <c r="J32" s="36">
        <f t="shared" si="4"/>
        <v>7101</v>
      </c>
      <c r="K32" s="41">
        <f t="shared" si="5"/>
        <v>71.814320388349515</v>
      </c>
      <c r="L32" s="12"/>
      <c r="M32" s="91">
        <v>4530</v>
      </c>
      <c r="N32" s="95">
        <v>7101</v>
      </c>
      <c r="O32" s="95"/>
      <c r="P32" s="2"/>
      <c r="S32" s="112"/>
      <c r="T32" s="109"/>
      <c r="U32" s="109"/>
      <c r="V32" s="109"/>
      <c r="W32" s="109"/>
      <c r="X32" s="109"/>
    </row>
    <row r="33" spans="1:24" ht="12.75" customHeight="1" x14ac:dyDescent="0.3">
      <c r="A33" s="56" t="s">
        <v>51</v>
      </c>
      <c r="B33" s="20" t="s">
        <v>52</v>
      </c>
      <c r="C33" s="65">
        <v>3383</v>
      </c>
      <c r="D33" s="66">
        <v>3396</v>
      </c>
      <c r="E33" s="66">
        <v>3396</v>
      </c>
      <c r="F33" s="67">
        <v>744</v>
      </c>
      <c r="G33" s="86">
        <f t="shared" si="2"/>
        <v>852</v>
      </c>
      <c r="H33" s="68">
        <f t="shared" si="3"/>
        <v>846</v>
      </c>
      <c r="I33" s="68"/>
      <c r="J33" s="36">
        <f t="shared" si="4"/>
        <v>2442</v>
      </c>
      <c r="K33" s="41">
        <f t="shared" si="5"/>
        <v>71.908127208480565</v>
      </c>
      <c r="L33" s="12"/>
      <c r="M33" s="91">
        <v>1596</v>
      </c>
      <c r="N33" s="95">
        <v>2442</v>
      </c>
      <c r="O33" s="95"/>
      <c r="P33" s="2"/>
      <c r="S33" s="112"/>
      <c r="T33" s="109"/>
      <c r="U33" s="109"/>
      <c r="V33" s="109"/>
      <c r="W33" s="109"/>
      <c r="X33" s="109"/>
    </row>
    <row r="34" spans="1:24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6">
        <f t="shared" si="2"/>
        <v>0</v>
      </c>
      <c r="H34" s="68">
        <f t="shared" si="3"/>
        <v>0</v>
      </c>
      <c r="I34" s="68"/>
      <c r="J34" s="36">
        <f t="shared" si="4"/>
        <v>0</v>
      </c>
      <c r="K34" s="41" t="str">
        <f t="shared" si="5"/>
        <v>x</v>
      </c>
      <c r="L34" s="12"/>
      <c r="M34" s="91">
        <v>0</v>
      </c>
      <c r="N34" s="95">
        <v>0</v>
      </c>
      <c r="O34" s="95"/>
      <c r="P34" s="2"/>
      <c r="S34" s="112"/>
      <c r="T34" s="109"/>
      <c r="U34" s="109"/>
      <c r="V34" s="109"/>
      <c r="W34" s="109"/>
      <c r="X34" s="109"/>
    </row>
    <row r="35" spans="1:24" ht="12.75" customHeight="1" x14ac:dyDescent="0.3">
      <c r="A35" s="56" t="s">
        <v>54</v>
      </c>
      <c r="B35" s="20">
        <v>551</v>
      </c>
      <c r="C35" s="65">
        <v>2109</v>
      </c>
      <c r="D35" s="66">
        <v>2099</v>
      </c>
      <c r="E35" s="66">
        <v>2099</v>
      </c>
      <c r="F35" s="67">
        <v>539</v>
      </c>
      <c r="G35" s="86">
        <f t="shared" si="2"/>
        <v>548</v>
      </c>
      <c r="H35" s="68">
        <f t="shared" si="3"/>
        <v>554</v>
      </c>
      <c r="I35" s="68"/>
      <c r="J35" s="36">
        <f t="shared" si="4"/>
        <v>1641</v>
      </c>
      <c r="K35" s="41">
        <f t="shared" si="5"/>
        <v>78.180085755121482</v>
      </c>
      <c r="L35" s="12"/>
      <c r="M35" s="91">
        <v>1087</v>
      </c>
      <c r="N35" s="95">
        <v>1641</v>
      </c>
      <c r="O35" s="95"/>
      <c r="P35" s="2"/>
      <c r="S35" s="112"/>
      <c r="T35" s="109"/>
      <c r="U35" s="109"/>
      <c r="V35" s="109"/>
      <c r="W35" s="109"/>
      <c r="X35" s="109"/>
    </row>
    <row r="36" spans="1:24" ht="12.75" customHeight="1" x14ac:dyDescent="0.3">
      <c r="A36" s="56" t="s">
        <v>55</v>
      </c>
      <c r="B36" s="20" t="s">
        <v>56</v>
      </c>
      <c r="C36" s="65">
        <v>326</v>
      </c>
      <c r="D36" s="66">
        <v>535</v>
      </c>
      <c r="E36" s="66">
        <v>535</v>
      </c>
      <c r="F36" s="67">
        <v>146</v>
      </c>
      <c r="G36" s="86">
        <f t="shared" si="2"/>
        <v>108</v>
      </c>
      <c r="H36" s="68">
        <f t="shared" si="3"/>
        <v>31</v>
      </c>
      <c r="I36" s="68"/>
      <c r="J36" s="36">
        <f t="shared" si="4"/>
        <v>285</v>
      </c>
      <c r="K36" s="41">
        <f t="shared" si="5"/>
        <v>53.271028037383175</v>
      </c>
      <c r="L36" s="12"/>
      <c r="M36" s="91">
        <v>254</v>
      </c>
      <c r="N36" s="95">
        <v>285</v>
      </c>
      <c r="O36" s="95"/>
      <c r="P36" s="2"/>
      <c r="S36" s="112"/>
      <c r="T36" s="109"/>
      <c r="U36" s="109"/>
      <c r="V36" s="109"/>
      <c r="W36" s="109"/>
      <c r="X36" s="109"/>
    </row>
    <row r="37" spans="1:24" ht="12.75" customHeight="1" x14ac:dyDescent="0.3">
      <c r="A37" s="57" t="s">
        <v>57</v>
      </c>
      <c r="B37" s="19"/>
      <c r="C37" s="74">
        <v>25562</v>
      </c>
      <c r="D37" s="74">
        <f>SUM(D27:D36)</f>
        <v>28913</v>
      </c>
      <c r="E37" s="74">
        <f>SUM(E27:E36)</f>
        <v>29532</v>
      </c>
      <c r="F37" s="74">
        <f>SUM(F27:F36)</f>
        <v>5898</v>
      </c>
      <c r="G37" s="74">
        <f>SUM(G27:G36)</f>
        <v>5253</v>
      </c>
      <c r="H37" s="74">
        <f>SUM(H27:H36)</f>
        <v>8397</v>
      </c>
      <c r="I37" s="74"/>
      <c r="J37" s="39">
        <f t="shared" si="4"/>
        <v>19548</v>
      </c>
      <c r="K37" s="40">
        <f t="shared" si="5"/>
        <v>66.192604632263311</v>
      </c>
      <c r="L37" s="12"/>
      <c r="M37" s="97">
        <f>SUM(M27:M36)</f>
        <v>11151</v>
      </c>
      <c r="N37" s="97">
        <f>IF(COUNT(N27:N36)=0,"",SUM(N27:N36))</f>
        <v>19548</v>
      </c>
      <c r="O37" s="97" t="str">
        <f>IF(COUNT(O27:O36)=0,"",SUM(O27:O36))</f>
        <v/>
      </c>
      <c r="P37" s="2"/>
      <c r="S37" s="109"/>
      <c r="T37" s="109"/>
      <c r="U37" s="109"/>
      <c r="V37" s="109"/>
      <c r="W37" s="109"/>
      <c r="X37" s="109"/>
    </row>
    <row r="38" spans="1:24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6">
        <f>M38-F38</f>
        <v>0</v>
      </c>
      <c r="H38" s="68">
        <f>N38-M38</f>
        <v>0</v>
      </c>
      <c r="I38" s="68"/>
      <c r="J38" s="36">
        <f t="shared" si="4"/>
        <v>0</v>
      </c>
      <c r="K38" s="41" t="str">
        <f t="shared" si="5"/>
        <v>x</v>
      </c>
      <c r="L38" s="12"/>
      <c r="M38" s="91">
        <v>0</v>
      </c>
      <c r="N38" s="95">
        <v>0</v>
      </c>
      <c r="O38" s="95"/>
      <c r="P38" s="2"/>
      <c r="S38" s="109"/>
      <c r="T38" s="109"/>
      <c r="U38" s="109"/>
      <c r="V38" s="109"/>
      <c r="W38" s="109"/>
      <c r="X38" s="109"/>
    </row>
    <row r="39" spans="1:24" ht="12.75" customHeight="1" x14ac:dyDescent="0.3">
      <c r="A39" s="56" t="s">
        <v>59</v>
      </c>
      <c r="B39" s="20">
        <v>602</v>
      </c>
      <c r="C39" s="65">
        <v>1098</v>
      </c>
      <c r="D39" s="66">
        <v>1350</v>
      </c>
      <c r="E39" s="66">
        <v>1350</v>
      </c>
      <c r="F39" s="67">
        <v>557</v>
      </c>
      <c r="G39" s="86">
        <f>M39-F39</f>
        <v>294</v>
      </c>
      <c r="H39" s="68">
        <f>N39-M39</f>
        <v>674</v>
      </c>
      <c r="I39" s="68"/>
      <c r="J39" s="36">
        <f t="shared" si="4"/>
        <v>1525</v>
      </c>
      <c r="K39" s="41">
        <f t="shared" si="5"/>
        <v>112.96296296296295</v>
      </c>
      <c r="L39" s="12"/>
      <c r="M39" s="91">
        <v>851</v>
      </c>
      <c r="N39" s="95">
        <v>1525</v>
      </c>
      <c r="O39" s="95"/>
      <c r="P39" s="2"/>
      <c r="S39" s="109"/>
      <c r="T39" s="109"/>
      <c r="U39" s="109"/>
      <c r="V39" s="109"/>
      <c r="W39" s="109"/>
      <c r="X39" s="109"/>
    </row>
    <row r="40" spans="1:24" ht="12.75" customHeight="1" x14ac:dyDescent="0.3">
      <c r="A40" s="56" t="s">
        <v>60</v>
      </c>
      <c r="B40" s="20">
        <v>604</v>
      </c>
      <c r="C40" s="65">
        <v>302</v>
      </c>
      <c r="D40" s="66">
        <v>300</v>
      </c>
      <c r="E40" s="66">
        <v>300</v>
      </c>
      <c r="F40" s="67">
        <v>31</v>
      </c>
      <c r="G40" s="86">
        <f>M40-F40</f>
        <v>65</v>
      </c>
      <c r="H40" s="68">
        <f>N40-M40</f>
        <v>129</v>
      </c>
      <c r="I40" s="68"/>
      <c r="J40" s="36">
        <f t="shared" si="4"/>
        <v>225</v>
      </c>
      <c r="K40" s="41">
        <f t="shared" si="5"/>
        <v>75</v>
      </c>
      <c r="L40" s="12"/>
      <c r="M40" s="91">
        <v>96</v>
      </c>
      <c r="N40" s="95">
        <v>225</v>
      </c>
      <c r="O40" s="95"/>
      <c r="P40" s="2"/>
    </row>
    <row r="41" spans="1:24" ht="12.75" customHeight="1" x14ac:dyDescent="0.3">
      <c r="A41" s="56" t="s">
        <v>61</v>
      </c>
      <c r="B41" s="20" t="s">
        <v>62</v>
      </c>
      <c r="C41" s="65">
        <v>23370</v>
      </c>
      <c r="D41" s="66">
        <v>25797</v>
      </c>
      <c r="E41" s="107">
        <v>26416</v>
      </c>
      <c r="F41" s="67">
        <v>6399</v>
      </c>
      <c r="G41" s="86">
        <f>M41-F41</f>
        <v>6472</v>
      </c>
      <c r="H41" s="68">
        <f>N41-M41</f>
        <v>6719</v>
      </c>
      <c r="I41" s="68"/>
      <c r="J41" s="36">
        <f t="shared" si="4"/>
        <v>19590</v>
      </c>
      <c r="K41" s="41">
        <f t="shared" si="5"/>
        <v>74.159600242277406</v>
      </c>
      <c r="L41" s="12"/>
      <c r="M41" s="91">
        <v>12871</v>
      </c>
      <c r="N41" s="95">
        <v>19590</v>
      </c>
      <c r="O41" s="95"/>
      <c r="P41" s="2"/>
    </row>
    <row r="42" spans="1:24" ht="12.75" customHeight="1" x14ac:dyDescent="0.3">
      <c r="A42" s="56" t="s">
        <v>63</v>
      </c>
      <c r="B42" s="20" t="s">
        <v>64</v>
      </c>
      <c r="C42" s="65">
        <v>951</v>
      </c>
      <c r="D42" s="66">
        <v>1561</v>
      </c>
      <c r="E42" s="66">
        <v>1561</v>
      </c>
      <c r="F42" s="67">
        <v>157</v>
      </c>
      <c r="G42" s="86">
        <f>M42-F42</f>
        <v>264</v>
      </c>
      <c r="H42" s="68">
        <f>N42-M42</f>
        <v>844</v>
      </c>
      <c r="I42" s="68"/>
      <c r="J42" s="36">
        <f t="shared" si="4"/>
        <v>1265</v>
      </c>
      <c r="K42" s="41">
        <f t="shared" si="5"/>
        <v>81.037796284433057</v>
      </c>
      <c r="L42" s="12"/>
      <c r="M42" s="91">
        <v>421</v>
      </c>
      <c r="N42" s="95">
        <v>1265</v>
      </c>
      <c r="O42" s="95"/>
      <c r="P42" s="2"/>
    </row>
    <row r="43" spans="1:24" ht="12.75" customHeight="1" x14ac:dyDescent="0.3">
      <c r="A43" s="57" t="s">
        <v>65</v>
      </c>
      <c r="B43" s="19" t="s">
        <v>25</v>
      </c>
      <c r="C43" s="74">
        <v>25721</v>
      </c>
      <c r="D43" s="74">
        <f>SUM(D38:D42)</f>
        <v>29008</v>
      </c>
      <c r="E43" s="74">
        <f>SUM(E38:E42)</f>
        <v>29627</v>
      </c>
      <c r="F43" s="74">
        <f>SUM(F38:F42)</f>
        <v>7144</v>
      </c>
      <c r="G43" s="74">
        <f>SUM(G38:G42)</f>
        <v>7095</v>
      </c>
      <c r="H43" s="74">
        <f>SUM(H38:H42)</f>
        <v>8366</v>
      </c>
      <c r="I43" s="74"/>
      <c r="J43" s="39">
        <f t="shared" si="4"/>
        <v>22605</v>
      </c>
      <c r="K43" s="40">
        <f t="shared" si="5"/>
        <v>76.298646504877311</v>
      </c>
      <c r="L43" s="12"/>
      <c r="M43" s="97">
        <f>SUM(M38:M42)</f>
        <v>14239</v>
      </c>
      <c r="N43" s="97">
        <f>IF(COUNT(N38:N42)=0,"",SUM(N38:N42))</f>
        <v>22605</v>
      </c>
      <c r="O43" s="97" t="str">
        <f>IF(COUNT(O38:O42)=0,"",SUM(O38:O42))</f>
        <v/>
      </c>
      <c r="P43" s="2"/>
    </row>
    <row r="44" spans="1:24" ht="12.75" customHeight="1" x14ac:dyDescent="0.3">
      <c r="A44" s="61"/>
      <c r="B44" s="28"/>
      <c r="C44" s="88"/>
      <c r="D44" s="89"/>
      <c r="E44" s="89"/>
      <c r="F44" s="88"/>
      <c r="G44" s="88"/>
      <c r="H44" s="88"/>
      <c r="I44" s="88"/>
      <c r="J44" s="46"/>
      <c r="K44" s="47"/>
      <c r="L44" s="29"/>
      <c r="M44" s="102"/>
      <c r="N44" s="103"/>
      <c r="O44" s="103"/>
      <c r="P44" s="30"/>
    </row>
    <row r="45" spans="1:24" ht="12.75" customHeight="1" x14ac:dyDescent="0.3">
      <c r="A45" s="57" t="s">
        <v>66</v>
      </c>
      <c r="B45" s="19" t="s">
        <v>25</v>
      </c>
      <c r="C45" s="74">
        <f t="shared" ref="C45:H45" si="6">C43-C41</f>
        <v>2351</v>
      </c>
      <c r="D45" s="74">
        <f t="shared" si="6"/>
        <v>3211</v>
      </c>
      <c r="E45" s="74">
        <f t="shared" si="6"/>
        <v>3211</v>
      </c>
      <c r="F45" s="74">
        <f t="shared" si="6"/>
        <v>745</v>
      </c>
      <c r="G45" s="74">
        <f t="shared" si="6"/>
        <v>623</v>
      </c>
      <c r="H45" s="74">
        <f t="shared" si="6"/>
        <v>1647</v>
      </c>
      <c r="I45" s="74"/>
      <c r="J45" s="39">
        <f>SUM(F45:I45)</f>
        <v>3015</v>
      </c>
      <c r="K45" s="40">
        <f>IF(ROUND(E45,0)=0,"x",J45/E45*100)</f>
        <v>93.89598255995017</v>
      </c>
      <c r="L45" s="12"/>
      <c r="M45" s="97">
        <f>M43-M41</f>
        <v>1368</v>
      </c>
      <c r="N45" s="97">
        <f>IF(OR(N43="",N41=""),"",N43-N41)</f>
        <v>3015</v>
      </c>
      <c r="O45" s="97" t="str">
        <f>IF(OR(O43="",O41=""),"",O43-O41)</f>
        <v/>
      </c>
      <c r="P45" s="2"/>
    </row>
    <row r="46" spans="1:24" ht="12.75" customHeight="1" x14ac:dyDescent="0.3">
      <c r="A46" s="57" t="s">
        <v>67</v>
      </c>
      <c r="B46" s="19" t="s">
        <v>25</v>
      </c>
      <c r="C46" s="74">
        <f t="shared" ref="C46:H46" si="7">C43-C37</f>
        <v>159</v>
      </c>
      <c r="D46" s="74">
        <f t="shared" si="7"/>
        <v>95</v>
      </c>
      <c r="E46" s="74">
        <f t="shared" si="7"/>
        <v>95</v>
      </c>
      <c r="F46" s="90">
        <f t="shared" si="7"/>
        <v>1246</v>
      </c>
      <c r="G46" s="90">
        <f t="shared" si="7"/>
        <v>1842</v>
      </c>
      <c r="H46" s="90">
        <f t="shared" si="7"/>
        <v>-31</v>
      </c>
      <c r="I46" s="74"/>
      <c r="J46" s="48">
        <f>SUM(F46:I46)</f>
        <v>3057</v>
      </c>
      <c r="K46" s="40">
        <f>IF(ROUND(E46,0)=0,"x",J46/E46*100)</f>
        <v>3217.894736842105</v>
      </c>
      <c r="L46" s="12"/>
      <c r="M46" s="104">
        <f>M43-M37</f>
        <v>3088</v>
      </c>
      <c r="N46" s="97">
        <f>IF(OR(N43="",N37=""),"",N43-N37)</f>
        <v>3057</v>
      </c>
      <c r="O46" s="97" t="str">
        <f>IF(OR(O43="",O37=""),"",O43-O37)</f>
        <v/>
      </c>
      <c r="P46" s="2"/>
    </row>
    <row r="47" spans="1:24" ht="12.75" customHeight="1" x14ac:dyDescent="0.3">
      <c r="A47" s="57" t="s">
        <v>68</v>
      </c>
      <c r="B47" s="19" t="s">
        <v>25</v>
      </c>
      <c r="C47" s="74">
        <f t="shared" ref="C47:H47" si="8">C46-C41</f>
        <v>-23211</v>
      </c>
      <c r="D47" s="74">
        <f t="shared" si="8"/>
        <v>-25702</v>
      </c>
      <c r="E47" s="74">
        <f t="shared" si="8"/>
        <v>-26321</v>
      </c>
      <c r="F47" s="74">
        <f t="shared" si="8"/>
        <v>-5153</v>
      </c>
      <c r="G47" s="74">
        <f t="shared" si="8"/>
        <v>-4630</v>
      </c>
      <c r="H47" s="74">
        <f t="shared" si="8"/>
        <v>-6750</v>
      </c>
      <c r="I47" s="74"/>
      <c r="J47" s="39">
        <f>SUM(F47:I47)</f>
        <v>-16533</v>
      </c>
      <c r="K47" s="40">
        <f>IF(ROUND(E47,0)=0,"x",J47/E47*100)</f>
        <v>62.812963033319406</v>
      </c>
      <c r="L47" s="12"/>
      <c r="M47" s="97">
        <f>M46-M41</f>
        <v>-9783</v>
      </c>
      <c r="N47" s="97">
        <f>IF(OR(N46="",N41=""),"",N46-N41)</f>
        <v>-16533</v>
      </c>
      <c r="O47" s="97" t="str">
        <f>IF(OR(O46="",O41=""),"",O46-O41)</f>
        <v/>
      </c>
      <c r="P47" s="2"/>
    </row>
    <row r="48" spans="1:24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3" t="s">
        <v>69</v>
      </c>
      <c r="B49" s="229"/>
      <c r="C49" s="227"/>
      <c r="D49" s="227"/>
      <c r="E49" s="228"/>
      <c r="F49" s="227"/>
      <c r="G49" s="227"/>
      <c r="H49" s="227"/>
      <c r="I49" s="227"/>
      <c r="J49" s="228"/>
      <c r="K49" s="229"/>
      <c r="L49" s="229"/>
      <c r="M49" s="227"/>
      <c r="N49" s="227"/>
      <c r="O49" s="227"/>
      <c r="P49" s="2"/>
    </row>
    <row r="50" spans="1:16" ht="15" customHeight="1" x14ac:dyDescent="0.3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x14ac:dyDescent="0.3">
      <c r="A51" s="227" t="s">
        <v>72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63" t="s">
        <v>71</v>
      </c>
      <c r="B52" s="63"/>
      <c r="C52" s="63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70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A1:O1"/>
    <mergeCell ref="C7:O7"/>
    <mergeCell ref="A50:O50"/>
    <mergeCell ref="D52:O52"/>
    <mergeCell ref="A53:O53"/>
    <mergeCell ref="A51:O51"/>
    <mergeCell ref="F9:I9"/>
    <mergeCell ref="A49:O49"/>
  </mergeCells>
  <pageMargins left="0.25" right="0.25" top="0.35" bottom="0.35" header="0.15" footer="0.15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A0927-5563-4ED9-9086-1EBBA5D158B6}">
  <dimension ref="A1:P53"/>
  <sheetViews>
    <sheetView workbookViewId="0">
      <selection activeCell="U1" sqref="U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73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24</v>
      </c>
      <c r="D11" s="66">
        <v>24</v>
      </c>
      <c r="E11" s="66">
        <v>24</v>
      </c>
      <c r="F11" s="67">
        <v>24</v>
      </c>
      <c r="G11" s="68">
        <f t="shared" ref="G11:H17" si="0">M11</f>
        <v>24</v>
      </c>
      <c r="H11" s="68">
        <f t="shared" si="0"/>
        <v>24</v>
      </c>
      <c r="I11" s="68"/>
      <c r="J11" s="36" t="s">
        <v>25</v>
      </c>
      <c r="K11" s="37" t="s">
        <v>25</v>
      </c>
      <c r="L11" s="12"/>
      <c r="M11" s="91">
        <v>24</v>
      </c>
      <c r="N11" s="92">
        <v>24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23.4</v>
      </c>
      <c r="D12" s="70">
        <v>23.4</v>
      </c>
      <c r="E12" s="70">
        <v>23.4</v>
      </c>
      <c r="F12" s="71">
        <v>23.4</v>
      </c>
      <c r="G12" s="72">
        <f t="shared" si="0"/>
        <v>23.4</v>
      </c>
      <c r="H12" s="72">
        <f t="shared" si="0"/>
        <v>23.4</v>
      </c>
      <c r="I12" s="72"/>
      <c r="J12" s="38" t="s">
        <v>25</v>
      </c>
      <c r="K12" s="37" t="s">
        <v>25</v>
      </c>
      <c r="L12" s="12"/>
      <c r="M12" s="93">
        <v>23.4</v>
      </c>
      <c r="N12" s="94">
        <v>23.4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11671</v>
      </c>
      <c r="D13" s="73" t="s">
        <v>25</v>
      </c>
      <c r="E13" s="73" t="s">
        <v>25</v>
      </c>
      <c r="F13" s="67">
        <v>11865</v>
      </c>
      <c r="G13" s="68">
        <f t="shared" si="0"/>
        <v>11992</v>
      </c>
      <c r="H13" s="68">
        <f t="shared" si="0"/>
        <v>12103</v>
      </c>
      <c r="I13" s="68"/>
      <c r="J13" s="36" t="s">
        <v>25</v>
      </c>
      <c r="K13" s="37" t="s">
        <v>25</v>
      </c>
      <c r="L13" s="12"/>
      <c r="M13" s="91">
        <v>11992</v>
      </c>
      <c r="N13" s="95">
        <v>12103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10843</v>
      </c>
      <c r="D14" s="73" t="s">
        <v>25</v>
      </c>
      <c r="E14" s="73" t="s">
        <v>25</v>
      </c>
      <c r="F14" s="67">
        <v>11049</v>
      </c>
      <c r="G14" s="68">
        <f t="shared" si="0"/>
        <v>11079</v>
      </c>
      <c r="H14" s="68">
        <f t="shared" si="0"/>
        <v>11237</v>
      </c>
      <c r="I14" s="68"/>
      <c r="J14" s="36" t="s">
        <v>25</v>
      </c>
      <c r="K14" s="37" t="s">
        <v>25</v>
      </c>
      <c r="L14" s="12"/>
      <c r="M14" s="91">
        <v>11079</v>
      </c>
      <c r="N14" s="95">
        <v>11237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49</v>
      </c>
      <c r="D15" s="73" t="s">
        <v>25</v>
      </c>
      <c r="E15" s="73" t="s">
        <v>25</v>
      </c>
      <c r="F15" s="67">
        <v>88</v>
      </c>
      <c r="G15" s="68">
        <f t="shared" si="0"/>
        <v>126</v>
      </c>
      <c r="H15" s="68">
        <f t="shared" si="0"/>
        <v>131</v>
      </c>
      <c r="I15" s="68"/>
      <c r="J15" s="36" t="s">
        <v>25</v>
      </c>
      <c r="K15" s="37" t="s">
        <v>25</v>
      </c>
      <c r="L15" s="12"/>
      <c r="M15" s="91">
        <v>126</v>
      </c>
      <c r="N15" s="95">
        <v>131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1150</v>
      </c>
      <c r="D16" s="73" t="s">
        <v>25</v>
      </c>
      <c r="E16" s="73" t="s">
        <v>25</v>
      </c>
      <c r="F16" s="67">
        <v>12522</v>
      </c>
      <c r="G16" s="68">
        <f t="shared" si="0"/>
        <v>8396</v>
      </c>
      <c r="H16" s="68">
        <f t="shared" si="0"/>
        <v>3925</v>
      </c>
      <c r="I16" s="68"/>
      <c r="J16" s="36" t="s">
        <v>25</v>
      </c>
      <c r="K16" s="37" t="s">
        <v>25</v>
      </c>
      <c r="L16" s="12"/>
      <c r="M16" s="91">
        <v>8396</v>
      </c>
      <c r="N16" s="95">
        <v>3925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2142</v>
      </c>
      <c r="D17" s="73" t="s">
        <v>25</v>
      </c>
      <c r="E17" s="73" t="s">
        <v>25</v>
      </c>
      <c r="F17" s="67">
        <v>3490</v>
      </c>
      <c r="G17" s="68">
        <f t="shared" si="0"/>
        <v>3179</v>
      </c>
      <c r="H17" s="68">
        <f t="shared" si="0"/>
        <v>3256</v>
      </c>
      <c r="I17" s="68"/>
      <c r="J17" s="36" t="s">
        <v>25</v>
      </c>
      <c r="K17" s="37" t="s">
        <v>25</v>
      </c>
      <c r="L17" s="12"/>
      <c r="M17" s="91">
        <v>3179</v>
      </c>
      <c r="N17" s="95">
        <v>3256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4169</v>
      </c>
      <c r="D18" s="74" t="s">
        <v>25</v>
      </c>
      <c r="E18" s="74" t="s">
        <v>25</v>
      </c>
      <c r="F18" s="74">
        <f>F13-F14+F15+F16+F17</f>
        <v>16916</v>
      </c>
      <c r="G18" s="74">
        <f>G13-G14+G15+G16+G17</f>
        <v>12614</v>
      </c>
      <c r="H18" s="75">
        <f>H13-H14+H15+H16+H17</f>
        <v>8178</v>
      </c>
      <c r="I18" s="75"/>
      <c r="J18" s="39" t="s">
        <v>25</v>
      </c>
      <c r="K18" s="39" t="s">
        <v>25</v>
      </c>
      <c r="L18" s="12"/>
      <c r="M18" s="96">
        <f>M13-M14+M15+M16+M17</f>
        <v>12614</v>
      </c>
      <c r="N18" s="96">
        <f>IF(COUNT(N13:N17)=0,"",N13-N14+N15+N16+N17)</f>
        <v>8178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842</v>
      </c>
      <c r="D19" s="73" t="s">
        <v>25</v>
      </c>
      <c r="E19" s="73" t="s">
        <v>25</v>
      </c>
      <c r="F19" s="67">
        <v>831</v>
      </c>
      <c r="G19" s="68">
        <f t="shared" ref="G19:H23" si="1">M19</f>
        <v>894</v>
      </c>
      <c r="H19" s="68">
        <f t="shared" si="1"/>
        <v>881</v>
      </c>
      <c r="I19" s="68"/>
      <c r="J19" s="36" t="s">
        <v>25</v>
      </c>
      <c r="K19" s="37" t="s">
        <v>25</v>
      </c>
      <c r="L19" s="12"/>
      <c r="M19" s="91">
        <v>894</v>
      </c>
      <c r="N19" s="95">
        <v>881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933</v>
      </c>
      <c r="D20" s="73" t="s">
        <v>25</v>
      </c>
      <c r="E20" s="73" t="s">
        <v>25</v>
      </c>
      <c r="F20" s="67">
        <v>947</v>
      </c>
      <c r="G20" s="68">
        <f t="shared" si="1"/>
        <v>980</v>
      </c>
      <c r="H20" s="68">
        <f t="shared" si="1"/>
        <v>899</v>
      </c>
      <c r="I20" s="68"/>
      <c r="J20" s="36" t="s">
        <v>25</v>
      </c>
      <c r="K20" s="37" t="s">
        <v>25</v>
      </c>
      <c r="L20" s="12"/>
      <c r="M20" s="91">
        <v>980</v>
      </c>
      <c r="N20" s="95">
        <v>899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0</v>
      </c>
      <c r="D21" s="73" t="s">
        <v>25</v>
      </c>
      <c r="E21" s="73" t="s">
        <v>25</v>
      </c>
      <c r="F21" s="67">
        <v>0</v>
      </c>
      <c r="G21" s="68">
        <f t="shared" si="1"/>
        <v>0</v>
      </c>
      <c r="H21" s="68">
        <f t="shared" si="1"/>
        <v>0</v>
      </c>
      <c r="I21" s="68"/>
      <c r="J21" s="36" t="s">
        <v>25</v>
      </c>
      <c r="K21" s="37" t="s">
        <v>25</v>
      </c>
      <c r="L21" s="12"/>
      <c r="M21" s="91">
        <v>0</v>
      </c>
      <c r="N21" s="95">
        <v>0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2307</v>
      </c>
      <c r="D22" s="73" t="s">
        <v>25</v>
      </c>
      <c r="E22" s="73" t="s">
        <v>25</v>
      </c>
      <c r="F22" s="67">
        <v>14853</v>
      </c>
      <c r="G22" s="68">
        <f t="shared" si="1"/>
        <v>10350</v>
      </c>
      <c r="H22" s="68">
        <f t="shared" si="1"/>
        <v>5811</v>
      </c>
      <c r="I22" s="68"/>
      <c r="J22" s="36" t="s">
        <v>25</v>
      </c>
      <c r="K22" s="37" t="s">
        <v>25</v>
      </c>
      <c r="L22" s="12"/>
      <c r="M22" s="91">
        <v>10350</v>
      </c>
      <c r="N22" s="95">
        <v>5811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36" t="s">
        <v>25</v>
      </c>
      <c r="K23" s="37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17373</v>
      </c>
      <c r="D24" s="74">
        <v>16994</v>
      </c>
      <c r="E24" s="74">
        <v>17479</v>
      </c>
      <c r="F24" s="74">
        <v>4248</v>
      </c>
      <c r="G24" s="75">
        <f t="shared" ref="G24:G36" si="2">M24-F24</f>
        <v>4554</v>
      </c>
      <c r="H24" s="75">
        <f t="shared" ref="H24:H36" si="3">N24-M24</f>
        <v>-4373</v>
      </c>
      <c r="I24" s="75"/>
      <c r="J24" s="39">
        <f t="shared" ref="J24:J43" si="4">SUM(F24:I24)</f>
        <v>4429</v>
      </c>
      <c r="K24" s="40">
        <f t="shared" ref="K24:K43" si="5">IF(E24=0,"x",J24/E24*100)</f>
        <v>25.338978202414324</v>
      </c>
      <c r="L24" s="12"/>
      <c r="M24" s="96">
        <v>8802</v>
      </c>
      <c r="N24" s="97">
        <v>4429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36">
        <f t="shared" si="4"/>
        <v>0</v>
      </c>
      <c r="K25" s="41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14614</v>
      </c>
      <c r="D26" s="79">
        <v>14604</v>
      </c>
      <c r="E26" s="79">
        <v>14604</v>
      </c>
      <c r="F26" s="80">
        <v>3651</v>
      </c>
      <c r="G26" s="81">
        <f t="shared" si="2"/>
        <v>3651</v>
      </c>
      <c r="H26" s="82">
        <f t="shared" si="3"/>
        <v>-3651</v>
      </c>
      <c r="I26" s="82"/>
      <c r="J26" s="42">
        <f t="shared" si="4"/>
        <v>3651</v>
      </c>
      <c r="K26" s="43">
        <f t="shared" si="5"/>
        <v>25</v>
      </c>
      <c r="L26" s="13"/>
      <c r="M26" s="98">
        <v>7302</v>
      </c>
      <c r="N26" s="99">
        <v>3651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1738</v>
      </c>
      <c r="D27" s="84">
        <v>1690</v>
      </c>
      <c r="E27" s="84">
        <v>1690</v>
      </c>
      <c r="F27" s="85">
        <v>429</v>
      </c>
      <c r="G27" s="87">
        <f t="shared" si="2"/>
        <v>421</v>
      </c>
      <c r="H27" s="87">
        <f t="shared" si="3"/>
        <v>363</v>
      </c>
      <c r="I27" s="87"/>
      <c r="J27" s="44">
        <f t="shared" si="4"/>
        <v>1213</v>
      </c>
      <c r="K27" s="45">
        <f t="shared" si="5"/>
        <v>71.775147928994087</v>
      </c>
      <c r="L27" s="12"/>
      <c r="M27" s="100">
        <v>850</v>
      </c>
      <c r="N27" s="101">
        <v>1213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817</v>
      </c>
      <c r="D28" s="66">
        <v>960</v>
      </c>
      <c r="E28" s="66">
        <v>960</v>
      </c>
      <c r="F28" s="67">
        <v>215</v>
      </c>
      <c r="G28" s="87">
        <f t="shared" si="2"/>
        <v>193</v>
      </c>
      <c r="H28" s="68">
        <f t="shared" si="3"/>
        <v>132</v>
      </c>
      <c r="I28" s="68"/>
      <c r="J28" s="36">
        <f t="shared" si="4"/>
        <v>540</v>
      </c>
      <c r="K28" s="41">
        <f t="shared" si="5"/>
        <v>56.25</v>
      </c>
      <c r="L28" s="12"/>
      <c r="M28" s="91">
        <v>408</v>
      </c>
      <c r="N28" s="95">
        <v>540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25</v>
      </c>
      <c r="D29" s="66">
        <v>150</v>
      </c>
      <c r="E29" s="66">
        <v>150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36">
        <f t="shared" si="4"/>
        <v>0</v>
      </c>
      <c r="K29" s="41">
        <f t="shared" si="5"/>
        <v>0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252</v>
      </c>
      <c r="D30" s="66">
        <v>60</v>
      </c>
      <c r="E30" s="66">
        <v>160</v>
      </c>
      <c r="F30" s="67">
        <v>18</v>
      </c>
      <c r="G30" s="87">
        <f t="shared" si="2"/>
        <v>16</v>
      </c>
      <c r="H30" s="68">
        <f t="shared" si="3"/>
        <v>113</v>
      </c>
      <c r="I30" s="68"/>
      <c r="J30" s="36">
        <f t="shared" si="4"/>
        <v>147</v>
      </c>
      <c r="K30" s="41">
        <f t="shared" si="5"/>
        <v>91.875</v>
      </c>
      <c r="L30" s="12"/>
      <c r="M30" s="91">
        <v>34</v>
      </c>
      <c r="N30" s="95">
        <v>147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1166</v>
      </c>
      <c r="D31" s="66">
        <v>920</v>
      </c>
      <c r="E31" s="66">
        <v>1100</v>
      </c>
      <c r="F31" s="67">
        <v>293</v>
      </c>
      <c r="G31" s="87">
        <f t="shared" si="2"/>
        <v>323</v>
      </c>
      <c r="H31" s="68">
        <f t="shared" si="3"/>
        <v>230</v>
      </c>
      <c r="I31" s="68"/>
      <c r="J31" s="36">
        <f t="shared" si="4"/>
        <v>846</v>
      </c>
      <c r="K31" s="41">
        <f t="shared" si="5"/>
        <v>76.909090909090907</v>
      </c>
      <c r="L31" s="12"/>
      <c r="M31" s="91">
        <v>616</v>
      </c>
      <c r="N31" s="95">
        <v>846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10026</v>
      </c>
      <c r="D32" s="66">
        <v>10211</v>
      </c>
      <c r="E32" s="66">
        <v>10211</v>
      </c>
      <c r="F32" s="67">
        <v>2407</v>
      </c>
      <c r="G32" s="87">
        <f t="shared" si="2"/>
        <v>2646</v>
      </c>
      <c r="H32" s="68">
        <f t="shared" si="3"/>
        <v>2504</v>
      </c>
      <c r="I32" s="68"/>
      <c r="J32" s="36">
        <f t="shared" si="4"/>
        <v>7557</v>
      </c>
      <c r="K32" s="41">
        <f t="shared" si="5"/>
        <v>74.008422289687587</v>
      </c>
      <c r="L32" s="12"/>
      <c r="M32" s="91">
        <v>5053</v>
      </c>
      <c r="N32" s="95">
        <v>7557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3747</v>
      </c>
      <c r="D33" s="66">
        <v>3819</v>
      </c>
      <c r="E33" s="66">
        <v>3819</v>
      </c>
      <c r="F33" s="67">
        <v>884</v>
      </c>
      <c r="G33" s="87">
        <f t="shared" si="2"/>
        <v>959</v>
      </c>
      <c r="H33" s="68">
        <f t="shared" si="3"/>
        <v>905</v>
      </c>
      <c r="I33" s="68"/>
      <c r="J33" s="36">
        <f t="shared" si="4"/>
        <v>2748</v>
      </c>
      <c r="K33" s="41">
        <f t="shared" si="5"/>
        <v>71.956009426551446</v>
      </c>
      <c r="L33" s="12"/>
      <c r="M33" s="91">
        <v>1843</v>
      </c>
      <c r="N33" s="95">
        <v>2748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36">
        <f t="shared" si="4"/>
        <v>0</v>
      </c>
      <c r="K34" s="41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46</v>
      </c>
      <c r="D35" s="66">
        <v>46</v>
      </c>
      <c r="E35" s="66">
        <v>46</v>
      </c>
      <c r="F35" s="67">
        <v>11</v>
      </c>
      <c r="G35" s="87">
        <f t="shared" si="2"/>
        <v>13</v>
      </c>
      <c r="H35" s="68">
        <f t="shared" si="3"/>
        <v>13</v>
      </c>
      <c r="I35" s="68"/>
      <c r="J35" s="36">
        <f t="shared" si="4"/>
        <v>37</v>
      </c>
      <c r="K35" s="41">
        <f t="shared" si="5"/>
        <v>80.434782608695656</v>
      </c>
      <c r="L35" s="12"/>
      <c r="M35" s="91">
        <v>24</v>
      </c>
      <c r="N35" s="95">
        <v>37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691</v>
      </c>
      <c r="D36" s="66">
        <v>328</v>
      </c>
      <c r="E36" s="66">
        <v>533</v>
      </c>
      <c r="F36" s="67">
        <v>99</v>
      </c>
      <c r="G36" s="87">
        <f t="shared" si="2"/>
        <v>54</v>
      </c>
      <c r="H36" s="68">
        <f t="shared" si="3"/>
        <v>213</v>
      </c>
      <c r="I36" s="68"/>
      <c r="J36" s="36">
        <f t="shared" si="4"/>
        <v>366</v>
      </c>
      <c r="K36" s="41">
        <f t="shared" si="5"/>
        <v>68.667917448405262</v>
      </c>
      <c r="L36" s="12"/>
      <c r="M36" s="91">
        <v>153</v>
      </c>
      <c r="N36" s="95">
        <v>366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18508</v>
      </c>
      <c r="D37" s="74">
        <f>SUM(D27:D36)</f>
        <v>18184</v>
      </c>
      <c r="E37" s="74">
        <f>SUM(E27:E36)</f>
        <v>18669</v>
      </c>
      <c r="F37" s="74">
        <f>SUM(F27:F36)</f>
        <v>4356</v>
      </c>
      <c r="G37" s="74">
        <f>SUM(G27:G36)</f>
        <v>4625</v>
      </c>
      <c r="H37" s="74">
        <f>SUM(H27:H36)</f>
        <v>4473</v>
      </c>
      <c r="I37" s="74"/>
      <c r="J37" s="39">
        <f t="shared" si="4"/>
        <v>13454</v>
      </c>
      <c r="K37" s="40">
        <f t="shared" si="5"/>
        <v>72.06599175103112</v>
      </c>
      <c r="L37" s="12"/>
      <c r="M37" s="97">
        <f>SUM(M27:M36)</f>
        <v>8981</v>
      </c>
      <c r="N37" s="97">
        <f>IF(COUNT(N27:N36)=0,"",SUM(N27:N36))</f>
        <v>13454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36">
        <f t="shared" si="4"/>
        <v>0</v>
      </c>
      <c r="K38" s="41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511</v>
      </c>
      <c r="D39" s="66">
        <v>530</v>
      </c>
      <c r="E39" s="66">
        <v>530</v>
      </c>
      <c r="F39" s="67">
        <v>218</v>
      </c>
      <c r="G39" s="87">
        <f>M39-F39</f>
        <v>103</v>
      </c>
      <c r="H39" s="68">
        <f>N39-M39</f>
        <v>147</v>
      </c>
      <c r="I39" s="68"/>
      <c r="J39" s="36">
        <f t="shared" si="4"/>
        <v>468</v>
      </c>
      <c r="K39" s="41">
        <f t="shared" si="5"/>
        <v>88.301886792452834</v>
      </c>
      <c r="L39" s="12"/>
      <c r="M39" s="91">
        <v>321</v>
      </c>
      <c r="N39" s="95">
        <v>468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48</v>
      </c>
      <c r="D40" s="66">
        <v>188</v>
      </c>
      <c r="E40" s="66">
        <v>188</v>
      </c>
      <c r="F40" s="67">
        <v>27</v>
      </c>
      <c r="G40" s="87">
        <f>M40-F40</f>
        <v>28</v>
      </c>
      <c r="H40" s="68">
        <f>N40-M40</f>
        <v>19</v>
      </c>
      <c r="I40" s="68"/>
      <c r="J40" s="36">
        <f t="shared" si="4"/>
        <v>74</v>
      </c>
      <c r="K40" s="41">
        <f t="shared" si="5"/>
        <v>39.361702127659576</v>
      </c>
      <c r="L40" s="12"/>
      <c r="M40" s="91">
        <v>55</v>
      </c>
      <c r="N40" s="95">
        <v>74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17373</v>
      </c>
      <c r="D41" s="66">
        <v>16994</v>
      </c>
      <c r="E41" s="66">
        <v>17479</v>
      </c>
      <c r="F41" s="67">
        <v>4248</v>
      </c>
      <c r="G41" s="87">
        <f>M41-F41</f>
        <v>4554</v>
      </c>
      <c r="H41" s="68">
        <f>N41-M41</f>
        <v>4428</v>
      </c>
      <c r="I41" s="68"/>
      <c r="J41" s="36">
        <f t="shared" si="4"/>
        <v>13230</v>
      </c>
      <c r="K41" s="41">
        <f t="shared" si="5"/>
        <v>75.690828994793762</v>
      </c>
      <c r="L41" s="12"/>
      <c r="M41" s="91">
        <v>8802</v>
      </c>
      <c r="N41" s="95">
        <v>13230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663</v>
      </c>
      <c r="D42" s="66">
        <v>472</v>
      </c>
      <c r="E42" s="66">
        <v>472</v>
      </c>
      <c r="F42" s="67">
        <v>61</v>
      </c>
      <c r="G42" s="87">
        <f>M42-F42</f>
        <v>131</v>
      </c>
      <c r="H42" s="68">
        <f>N42-M42</f>
        <v>78</v>
      </c>
      <c r="I42" s="68"/>
      <c r="J42" s="36">
        <f t="shared" si="4"/>
        <v>270</v>
      </c>
      <c r="K42" s="41">
        <f t="shared" si="5"/>
        <v>57.203389830508478</v>
      </c>
      <c r="L42" s="12"/>
      <c r="M42" s="91">
        <v>192</v>
      </c>
      <c r="N42" s="95">
        <v>270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18595</v>
      </c>
      <c r="D43" s="74">
        <f>SUM(D38:D42)</f>
        <v>18184</v>
      </c>
      <c r="E43" s="74">
        <f>SUM(E38:E42)</f>
        <v>18669</v>
      </c>
      <c r="F43" s="74">
        <f>SUM(F38:F42)</f>
        <v>4554</v>
      </c>
      <c r="G43" s="74">
        <f>SUM(G38:G42)</f>
        <v>4816</v>
      </c>
      <c r="H43" s="74">
        <f>SUM(H38:H42)</f>
        <v>4672</v>
      </c>
      <c r="I43" s="74"/>
      <c r="J43" s="39">
        <f t="shared" si="4"/>
        <v>14042</v>
      </c>
      <c r="K43" s="40">
        <f t="shared" si="5"/>
        <v>75.215598050243713</v>
      </c>
      <c r="L43" s="12"/>
      <c r="M43" s="97">
        <f>SUM(M38:M42)</f>
        <v>9370</v>
      </c>
      <c r="N43" s="97">
        <f>IF(COUNT(N38:N42)=0,"",SUM(N38:N42))</f>
        <v>14042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46"/>
      <c r="K44" s="47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1222</v>
      </c>
      <c r="D45" s="74">
        <f t="shared" si="6"/>
        <v>1190</v>
      </c>
      <c r="E45" s="74">
        <f t="shared" si="6"/>
        <v>1190</v>
      </c>
      <c r="F45" s="74">
        <f t="shared" si="6"/>
        <v>306</v>
      </c>
      <c r="G45" s="74">
        <f t="shared" si="6"/>
        <v>262</v>
      </c>
      <c r="H45" s="74">
        <f t="shared" si="6"/>
        <v>244</v>
      </c>
      <c r="I45" s="74"/>
      <c r="J45" s="39">
        <f>SUM(F45:I45)</f>
        <v>812</v>
      </c>
      <c r="K45" s="40">
        <f>IF(ROUND(E45,0)=0,"x",J45/E45*100)</f>
        <v>68.235294117647058</v>
      </c>
      <c r="L45" s="12"/>
      <c r="M45" s="97">
        <f>M43-M41</f>
        <v>568</v>
      </c>
      <c r="N45" s="97">
        <f>IF(OR(N43="",N41=""),"",N43-N41)</f>
        <v>812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87</v>
      </c>
      <c r="D46" s="74">
        <f t="shared" si="7"/>
        <v>0</v>
      </c>
      <c r="E46" s="74">
        <f t="shared" si="7"/>
        <v>0</v>
      </c>
      <c r="F46" s="90">
        <f t="shared" si="7"/>
        <v>198</v>
      </c>
      <c r="G46" s="90">
        <f t="shared" si="7"/>
        <v>191</v>
      </c>
      <c r="H46" s="90">
        <f t="shared" si="7"/>
        <v>199</v>
      </c>
      <c r="I46" s="90"/>
      <c r="J46" s="48">
        <f>SUM(F46:I46)</f>
        <v>588</v>
      </c>
      <c r="K46" s="127" t="str">
        <f>IF(ROUND(E46,0)=0,"x",J46/E46*100)</f>
        <v>x</v>
      </c>
      <c r="L46" s="128"/>
      <c r="M46" s="104">
        <f>M43-M37</f>
        <v>389</v>
      </c>
      <c r="N46" s="97">
        <f>IF(OR(N43="",N37=""),"",N43-N37)</f>
        <v>588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-17286</v>
      </c>
      <c r="D47" s="74">
        <f t="shared" si="8"/>
        <v>-16994</v>
      </c>
      <c r="E47" s="74">
        <f t="shared" si="8"/>
        <v>-17479</v>
      </c>
      <c r="F47" s="74">
        <f t="shared" si="8"/>
        <v>-4050</v>
      </c>
      <c r="G47" s="74">
        <f t="shared" si="8"/>
        <v>-4363</v>
      </c>
      <c r="H47" s="74">
        <f t="shared" si="8"/>
        <v>-4229</v>
      </c>
      <c r="I47" s="74"/>
      <c r="J47" s="39">
        <f>SUM(F47:I47)</f>
        <v>-12642</v>
      </c>
      <c r="K47" s="40">
        <f>IF(ROUND(E47,0)=0,"x",J47/E47*100)</f>
        <v>72.326792150580701</v>
      </c>
      <c r="L47" s="12"/>
      <c r="M47" s="97">
        <f>M46-M41</f>
        <v>-8413</v>
      </c>
      <c r="N47" s="97">
        <f>IF(OR(N46="",N41=""),"",N46-N41)</f>
        <v>-12642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74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75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76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37324-DDD8-44F6-818A-F391A8BCFE35}">
  <dimension ref="A1:P53"/>
  <sheetViews>
    <sheetView workbookViewId="0">
      <selection activeCell="V1" sqref="V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77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27</v>
      </c>
      <c r="D11" s="66">
        <v>32</v>
      </c>
      <c r="E11" s="66">
        <v>32</v>
      </c>
      <c r="F11" s="67">
        <v>25</v>
      </c>
      <c r="G11" s="68">
        <f t="shared" ref="G11:H17" si="0">M11</f>
        <v>25</v>
      </c>
      <c r="H11" s="68">
        <f t="shared" si="0"/>
        <v>26</v>
      </c>
      <c r="I11" s="68"/>
      <c r="J11" s="130" t="s">
        <v>25</v>
      </c>
      <c r="K11" s="131" t="s">
        <v>25</v>
      </c>
      <c r="L11" s="12"/>
      <c r="M11" s="91">
        <v>25</v>
      </c>
      <c r="N11" s="92">
        <v>26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27</v>
      </c>
      <c r="D12" s="70">
        <v>32</v>
      </c>
      <c r="E12" s="70">
        <v>32</v>
      </c>
      <c r="F12" s="71">
        <v>25</v>
      </c>
      <c r="G12" s="72">
        <f t="shared" si="0"/>
        <v>25</v>
      </c>
      <c r="H12" s="72">
        <f t="shared" si="0"/>
        <v>26</v>
      </c>
      <c r="I12" s="72"/>
      <c r="J12" s="132" t="s">
        <v>25</v>
      </c>
      <c r="K12" s="131" t="s">
        <v>25</v>
      </c>
      <c r="L12" s="12"/>
      <c r="M12" s="93">
        <v>25</v>
      </c>
      <c r="N12" s="94">
        <v>26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21906</v>
      </c>
      <c r="D13" s="73" t="s">
        <v>25</v>
      </c>
      <c r="E13" s="73" t="s">
        <v>25</v>
      </c>
      <c r="F13" s="67">
        <v>22197</v>
      </c>
      <c r="G13" s="68">
        <f t="shared" si="0"/>
        <v>23011</v>
      </c>
      <c r="H13" s="68">
        <f t="shared" si="0"/>
        <v>51902</v>
      </c>
      <c r="I13" s="68"/>
      <c r="J13" s="130" t="s">
        <v>25</v>
      </c>
      <c r="K13" s="131" t="s">
        <v>25</v>
      </c>
      <c r="L13" s="12"/>
      <c r="M13" s="91">
        <v>23011</v>
      </c>
      <c r="N13" s="95">
        <v>51902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18683</v>
      </c>
      <c r="D14" s="73" t="s">
        <v>25</v>
      </c>
      <c r="E14" s="73" t="s">
        <v>25</v>
      </c>
      <c r="F14" s="67">
        <v>19037</v>
      </c>
      <c r="G14" s="68">
        <f t="shared" si="0"/>
        <v>19579</v>
      </c>
      <c r="H14" s="68">
        <f t="shared" si="0"/>
        <v>21129</v>
      </c>
      <c r="I14" s="68"/>
      <c r="J14" s="130" t="s">
        <v>25</v>
      </c>
      <c r="K14" s="131" t="s">
        <v>25</v>
      </c>
      <c r="L14" s="12"/>
      <c r="M14" s="91">
        <v>19579</v>
      </c>
      <c r="N14" s="95">
        <v>21129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592</v>
      </c>
      <c r="D15" s="73" t="s">
        <v>25</v>
      </c>
      <c r="E15" s="73" t="s">
        <v>25</v>
      </c>
      <c r="F15" s="67">
        <v>592</v>
      </c>
      <c r="G15" s="68">
        <f t="shared" si="0"/>
        <v>716</v>
      </c>
      <c r="H15" s="68">
        <f t="shared" si="0"/>
        <v>727</v>
      </c>
      <c r="I15" s="68"/>
      <c r="J15" s="130" t="s">
        <v>25</v>
      </c>
      <c r="K15" s="131" t="s">
        <v>25</v>
      </c>
      <c r="L15" s="12"/>
      <c r="M15" s="91">
        <v>716</v>
      </c>
      <c r="N15" s="95">
        <v>727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3821</v>
      </c>
      <c r="D16" s="73" t="s">
        <v>25</v>
      </c>
      <c r="E16" s="73" t="s">
        <v>25</v>
      </c>
      <c r="F16" s="67">
        <v>21463</v>
      </c>
      <c r="G16" s="68">
        <f t="shared" si="0"/>
        <v>14776</v>
      </c>
      <c r="H16" s="68">
        <f t="shared" si="0"/>
        <v>9987</v>
      </c>
      <c r="I16" s="68"/>
      <c r="J16" s="130" t="s">
        <v>25</v>
      </c>
      <c r="K16" s="131" t="s">
        <v>25</v>
      </c>
      <c r="L16" s="12"/>
      <c r="M16" s="91">
        <v>14776</v>
      </c>
      <c r="N16" s="95">
        <v>9987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11610</v>
      </c>
      <c r="D17" s="73" t="s">
        <v>25</v>
      </c>
      <c r="E17" s="73" t="s">
        <v>25</v>
      </c>
      <c r="F17" s="67">
        <v>8703</v>
      </c>
      <c r="G17" s="68">
        <f t="shared" si="0"/>
        <v>9833</v>
      </c>
      <c r="H17" s="68">
        <f t="shared" si="0"/>
        <v>9993</v>
      </c>
      <c r="I17" s="68"/>
      <c r="J17" s="130" t="s">
        <v>25</v>
      </c>
      <c r="K17" s="131" t="s">
        <v>25</v>
      </c>
      <c r="L17" s="12"/>
      <c r="M17" s="91">
        <v>9833</v>
      </c>
      <c r="N17" s="95">
        <v>9993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19246</v>
      </c>
      <c r="D18" s="74" t="s">
        <v>25</v>
      </c>
      <c r="E18" s="74" t="s">
        <v>25</v>
      </c>
      <c r="F18" s="74">
        <f>F13-F14+F15+F16+F17</f>
        <v>33918</v>
      </c>
      <c r="G18" s="74">
        <f>G13-G14+G15+G16+G17</f>
        <v>28757</v>
      </c>
      <c r="H18" s="75">
        <f>H13-H14+H15+H16+H17</f>
        <v>51480</v>
      </c>
      <c r="I18" s="75"/>
      <c r="J18" s="74" t="s">
        <v>25</v>
      </c>
      <c r="K18" s="74" t="s">
        <v>25</v>
      </c>
      <c r="L18" s="12"/>
      <c r="M18" s="96">
        <f>M13-M14+M15+M16+M17</f>
        <v>28757</v>
      </c>
      <c r="N18" s="96">
        <f>IF(COUNT(N13:N17)=0,"",N13-N14+N15+N16+N17)</f>
        <v>51480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3362</v>
      </c>
      <c r="D19" s="73" t="s">
        <v>25</v>
      </c>
      <c r="E19" s="73" t="s">
        <v>25</v>
      </c>
      <c r="F19" s="67">
        <v>3106</v>
      </c>
      <c r="G19" s="68">
        <f t="shared" ref="G19:H23" si="1">M19</f>
        <v>3572</v>
      </c>
      <c r="H19" s="68">
        <f t="shared" si="1"/>
        <v>30913</v>
      </c>
      <c r="I19" s="68"/>
      <c r="J19" s="130" t="s">
        <v>25</v>
      </c>
      <c r="K19" s="131" t="s">
        <v>25</v>
      </c>
      <c r="L19" s="12"/>
      <c r="M19" s="91">
        <v>3572</v>
      </c>
      <c r="N19" s="95">
        <v>30913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10959</v>
      </c>
      <c r="D20" s="73" t="s">
        <v>25</v>
      </c>
      <c r="E20" s="73" t="s">
        <v>25</v>
      </c>
      <c r="F20" s="67">
        <v>7064</v>
      </c>
      <c r="G20" s="68">
        <f t="shared" si="1"/>
        <v>6874</v>
      </c>
      <c r="H20" s="68">
        <f t="shared" si="1"/>
        <v>7005</v>
      </c>
      <c r="I20" s="68"/>
      <c r="J20" s="130" t="s">
        <v>25</v>
      </c>
      <c r="K20" s="131" t="s">
        <v>25</v>
      </c>
      <c r="L20" s="12"/>
      <c r="M20" s="91">
        <v>6874</v>
      </c>
      <c r="N20" s="95">
        <v>7005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0</v>
      </c>
      <c r="D21" s="73" t="s">
        <v>25</v>
      </c>
      <c r="E21" s="73" t="s">
        <v>25</v>
      </c>
      <c r="F21" s="67">
        <v>0</v>
      </c>
      <c r="G21" s="68">
        <f t="shared" si="1"/>
        <v>0</v>
      </c>
      <c r="H21" s="68">
        <f t="shared" si="1"/>
        <v>0</v>
      </c>
      <c r="I21" s="68"/>
      <c r="J21" s="130" t="s">
        <v>25</v>
      </c>
      <c r="K21" s="131" t="s">
        <v>25</v>
      </c>
      <c r="L21" s="12"/>
      <c r="M21" s="91">
        <v>0</v>
      </c>
      <c r="N21" s="95">
        <v>0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4634</v>
      </c>
      <c r="D22" s="73" t="s">
        <v>25</v>
      </c>
      <c r="E22" s="73" t="s">
        <v>25</v>
      </c>
      <c r="F22" s="67">
        <v>22280</v>
      </c>
      <c r="G22" s="68">
        <f t="shared" si="1"/>
        <v>17241</v>
      </c>
      <c r="H22" s="68">
        <f t="shared" si="1"/>
        <v>12103</v>
      </c>
      <c r="I22" s="68"/>
      <c r="J22" s="130" t="s">
        <v>25</v>
      </c>
      <c r="K22" s="131" t="s">
        <v>25</v>
      </c>
      <c r="L22" s="12"/>
      <c r="M22" s="91">
        <v>17241</v>
      </c>
      <c r="N22" s="95">
        <v>12103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28454</v>
      </c>
      <c r="D24" s="74">
        <v>24695</v>
      </c>
      <c r="E24" s="74">
        <v>24695</v>
      </c>
      <c r="F24" s="74">
        <v>5220</v>
      </c>
      <c r="G24" s="75">
        <f t="shared" ref="G24:G36" si="2">M24-F24</f>
        <v>6156</v>
      </c>
      <c r="H24" s="75">
        <f t="shared" ref="H24:H36" si="3">N24-M24</f>
        <v>6519</v>
      </c>
      <c r="I24" s="75"/>
      <c r="J24" s="74">
        <f t="shared" ref="J24:J43" si="4">SUM(F24:I24)</f>
        <v>17895</v>
      </c>
      <c r="K24" s="133">
        <f t="shared" ref="K24:K43" si="5">IF(E24=0,"x",J24/E24*100)</f>
        <v>72.464061550921244</v>
      </c>
      <c r="L24" s="12"/>
      <c r="M24" s="96">
        <v>11376</v>
      </c>
      <c r="N24" s="97">
        <v>17895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5401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23053</v>
      </c>
      <c r="D26" s="79">
        <v>24695</v>
      </c>
      <c r="E26" s="79">
        <v>24695</v>
      </c>
      <c r="F26" s="80">
        <v>5220</v>
      </c>
      <c r="G26" s="81">
        <f t="shared" si="2"/>
        <v>6156</v>
      </c>
      <c r="H26" s="82">
        <f t="shared" si="3"/>
        <v>6519</v>
      </c>
      <c r="I26" s="82"/>
      <c r="J26" s="135">
        <f t="shared" si="4"/>
        <v>17895</v>
      </c>
      <c r="K26" s="136">
        <f t="shared" si="5"/>
        <v>72.464061550921244</v>
      </c>
      <c r="L26" s="13"/>
      <c r="M26" s="98">
        <v>11376</v>
      </c>
      <c r="N26" s="99">
        <v>17895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1122</v>
      </c>
      <c r="D27" s="84">
        <v>2090</v>
      </c>
      <c r="E27" s="84">
        <v>2090</v>
      </c>
      <c r="F27" s="85">
        <v>177</v>
      </c>
      <c r="G27" s="87">
        <f t="shared" si="2"/>
        <v>805</v>
      </c>
      <c r="H27" s="87">
        <f t="shared" si="3"/>
        <v>810</v>
      </c>
      <c r="I27" s="87"/>
      <c r="J27" s="137">
        <f t="shared" si="4"/>
        <v>1792</v>
      </c>
      <c r="K27" s="138">
        <f t="shared" si="5"/>
        <v>85.74162679425838</v>
      </c>
      <c r="L27" s="12"/>
      <c r="M27" s="100">
        <v>982</v>
      </c>
      <c r="N27" s="101">
        <v>1792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5322</v>
      </c>
      <c r="D28" s="66">
        <v>9241</v>
      </c>
      <c r="E28" s="66">
        <v>8000</v>
      </c>
      <c r="F28" s="67">
        <v>1838</v>
      </c>
      <c r="G28" s="87">
        <f t="shared" si="2"/>
        <v>868</v>
      </c>
      <c r="H28" s="68">
        <f t="shared" si="3"/>
        <v>1965</v>
      </c>
      <c r="I28" s="68"/>
      <c r="J28" s="130">
        <f t="shared" si="4"/>
        <v>4671</v>
      </c>
      <c r="K28" s="134">
        <f t="shared" si="5"/>
        <v>58.387500000000003</v>
      </c>
      <c r="L28" s="12"/>
      <c r="M28" s="91">
        <v>2706</v>
      </c>
      <c r="N28" s="95">
        <v>4671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2</v>
      </c>
      <c r="H29" s="68">
        <f t="shared" si="3"/>
        <v>38</v>
      </c>
      <c r="I29" s="68"/>
      <c r="J29" s="130">
        <f t="shared" si="4"/>
        <v>40</v>
      </c>
      <c r="K29" s="134" t="str">
        <f t="shared" si="5"/>
        <v>x</v>
      </c>
      <c r="L29" s="12"/>
      <c r="M29" s="91">
        <v>2</v>
      </c>
      <c r="N29" s="95">
        <v>40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5001</v>
      </c>
      <c r="D30" s="66">
        <v>2900</v>
      </c>
      <c r="E30" s="66">
        <v>3400</v>
      </c>
      <c r="F30" s="67">
        <v>406</v>
      </c>
      <c r="G30" s="87">
        <f t="shared" si="2"/>
        <v>992</v>
      </c>
      <c r="H30" s="68">
        <f t="shared" si="3"/>
        <v>1886</v>
      </c>
      <c r="I30" s="68"/>
      <c r="J30" s="130">
        <f t="shared" si="4"/>
        <v>3284</v>
      </c>
      <c r="K30" s="134">
        <f t="shared" si="5"/>
        <v>96.588235294117652</v>
      </c>
      <c r="L30" s="12"/>
      <c r="M30" s="91">
        <v>1398</v>
      </c>
      <c r="N30" s="95">
        <v>3284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1571</v>
      </c>
      <c r="D31" s="66">
        <v>1705</v>
      </c>
      <c r="E31" s="66">
        <v>1805</v>
      </c>
      <c r="F31" s="67">
        <v>377</v>
      </c>
      <c r="G31" s="87">
        <f t="shared" si="2"/>
        <v>478</v>
      </c>
      <c r="H31" s="68">
        <f t="shared" si="3"/>
        <v>938</v>
      </c>
      <c r="I31" s="68"/>
      <c r="J31" s="130">
        <f t="shared" si="4"/>
        <v>1793</v>
      </c>
      <c r="K31" s="134">
        <f t="shared" si="5"/>
        <v>99.335180055401665</v>
      </c>
      <c r="L31" s="12"/>
      <c r="M31" s="91">
        <v>855</v>
      </c>
      <c r="N31" s="95">
        <v>1793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13408</v>
      </c>
      <c r="D32" s="66">
        <v>16020</v>
      </c>
      <c r="E32" s="66">
        <v>16020</v>
      </c>
      <c r="F32" s="67">
        <v>2962</v>
      </c>
      <c r="G32" s="87">
        <f t="shared" si="2"/>
        <v>2820</v>
      </c>
      <c r="H32" s="68">
        <f t="shared" si="3"/>
        <v>4667</v>
      </c>
      <c r="I32" s="68"/>
      <c r="J32" s="130">
        <f t="shared" si="4"/>
        <v>10449</v>
      </c>
      <c r="K32" s="134">
        <f t="shared" si="5"/>
        <v>65.224719101123597</v>
      </c>
      <c r="L32" s="12"/>
      <c r="M32" s="91">
        <v>5782</v>
      </c>
      <c r="N32" s="95">
        <v>10449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5200</v>
      </c>
      <c r="D33" s="66">
        <v>6076</v>
      </c>
      <c r="E33" s="66">
        <v>6076</v>
      </c>
      <c r="F33" s="67">
        <v>1183</v>
      </c>
      <c r="G33" s="87">
        <f t="shared" si="2"/>
        <v>1142</v>
      </c>
      <c r="H33" s="68">
        <f t="shared" si="3"/>
        <v>1665</v>
      </c>
      <c r="I33" s="68"/>
      <c r="J33" s="130">
        <f t="shared" si="4"/>
        <v>3990</v>
      </c>
      <c r="K33" s="134">
        <f t="shared" si="5"/>
        <v>65.668202764976954</v>
      </c>
      <c r="L33" s="12"/>
      <c r="M33" s="91">
        <v>2325</v>
      </c>
      <c r="N33" s="95">
        <v>3990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1135</v>
      </c>
      <c r="D35" s="66">
        <v>799</v>
      </c>
      <c r="E35" s="66">
        <v>900</v>
      </c>
      <c r="F35" s="67">
        <v>256</v>
      </c>
      <c r="G35" s="87">
        <f t="shared" si="2"/>
        <v>255</v>
      </c>
      <c r="H35" s="68">
        <f t="shared" si="3"/>
        <v>222</v>
      </c>
      <c r="I35" s="68"/>
      <c r="J35" s="130">
        <f t="shared" si="4"/>
        <v>733</v>
      </c>
      <c r="K35" s="134">
        <f t="shared" si="5"/>
        <v>81.444444444444443</v>
      </c>
      <c r="L35" s="12"/>
      <c r="M35" s="91">
        <v>511</v>
      </c>
      <c r="N35" s="95">
        <v>733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306</v>
      </c>
      <c r="D36" s="66">
        <v>620</v>
      </c>
      <c r="E36" s="66">
        <v>1160</v>
      </c>
      <c r="F36" s="67">
        <v>108</v>
      </c>
      <c r="G36" s="87">
        <f t="shared" si="2"/>
        <v>451</v>
      </c>
      <c r="H36" s="68">
        <f t="shared" si="3"/>
        <v>573</v>
      </c>
      <c r="I36" s="68"/>
      <c r="J36" s="130">
        <f t="shared" si="4"/>
        <v>1132</v>
      </c>
      <c r="K36" s="134">
        <f t="shared" si="5"/>
        <v>97.586206896551715</v>
      </c>
      <c r="L36" s="12"/>
      <c r="M36" s="91">
        <v>559</v>
      </c>
      <c r="N36" s="95">
        <v>1132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33065</v>
      </c>
      <c r="D37" s="74">
        <f>SUM(D27:D36)</f>
        <v>39451</v>
      </c>
      <c r="E37" s="74">
        <f>SUM(E27:E36)</f>
        <v>39451</v>
      </c>
      <c r="F37" s="74">
        <f>SUM(F27:F36)</f>
        <v>7307</v>
      </c>
      <c r="G37" s="74">
        <f>SUM(G27:G36)</f>
        <v>7813</v>
      </c>
      <c r="H37" s="74">
        <f>SUM(H27:H36)</f>
        <v>12764</v>
      </c>
      <c r="I37" s="74"/>
      <c r="J37" s="74">
        <f t="shared" si="4"/>
        <v>27884</v>
      </c>
      <c r="K37" s="133">
        <f t="shared" si="5"/>
        <v>70.680084155027757</v>
      </c>
      <c r="L37" s="12"/>
      <c r="M37" s="97">
        <f>SUM(M27:M36)</f>
        <v>15120</v>
      </c>
      <c r="N37" s="97">
        <f>IF(COUNT(N27:N36)=0,"",SUM(N27:N36))</f>
        <v>27884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9505</v>
      </c>
      <c r="D39" s="66">
        <v>13950</v>
      </c>
      <c r="E39" s="66">
        <v>13950</v>
      </c>
      <c r="F39" s="67">
        <v>2854</v>
      </c>
      <c r="G39" s="87">
        <f>M39-F39</f>
        <v>1311</v>
      </c>
      <c r="H39" s="68">
        <f>N39-M39</f>
        <v>6089</v>
      </c>
      <c r="I39" s="68"/>
      <c r="J39" s="130">
        <f t="shared" si="4"/>
        <v>10254</v>
      </c>
      <c r="K39" s="134">
        <f t="shared" si="5"/>
        <v>73.505376344086031</v>
      </c>
      <c r="L39" s="12"/>
      <c r="M39" s="91">
        <v>4165</v>
      </c>
      <c r="N39" s="95">
        <v>10254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6</v>
      </c>
      <c r="H40" s="68">
        <f>N40-M40</f>
        <v>71</v>
      </c>
      <c r="I40" s="68"/>
      <c r="J40" s="130">
        <f t="shared" si="4"/>
        <v>77</v>
      </c>
      <c r="K40" s="134" t="str">
        <f t="shared" si="5"/>
        <v>x</v>
      </c>
      <c r="L40" s="12"/>
      <c r="M40" s="91">
        <v>6</v>
      </c>
      <c r="N40" s="95">
        <v>77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23053</v>
      </c>
      <c r="D41" s="66">
        <v>24695</v>
      </c>
      <c r="E41" s="66">
        <v>24695</v>
      </c>
      <c r="F41" s="67">
        <v>5220</v>
      </c>
      <c r="G41" s="87">
        <f>M41-F41</f>
        <v>6156</v>
      </c>
      <c r="H41" s="68">
        <f>N41-M41</f>
        <v>6519</v>
      </c>
      <c r="I41" s="68"/>
      <c r="J41" s="130">
        <f t="shared" si="4"/>
        <v>17895</v>
      </c>
      <c r="K41" s="134">
        <f t="shared" si="5"/>
        <v>72.464061550921244</v>
      </c>
      <c r="L41" s="12"/>
      <c r="M41" s="91">
        <v>11376</v>
      </c>
      <c r="N41" s="95">
        <v>17895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796</v>
      </c>
      <c r="D42" s="66">
        <v>806</v>
      </c>
      <c r="E42" s="66">
        <v>806</v>
      </c>
      <c r="F42" s="67">
        <v>410</v>
      </c>
      <c r="G42" s="87">
        <f>M42-F42</f>
        <v>231</v>
      </c>
      <c r="H42" s="68">
        <f>N42-M42</f>
        <v>475</v>
      </c>
      <c r="I42" s="68"/>
      <c r="J42" s="130">
        <f t="shared" si="4"/>
        <v>1116</v>
      </c>
      <c r="K42" s="134">
        <f t="shared" si="5"/>
        <v>138.46153846153845</v>
      </c>
      <c r="L42" s="12"/>
      <c r="M42" s="91">
        <v>641</v>
      </c>
      <c r="N42" s="95">
        <v>1116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33354</v>
      </c>
      <c r="D43" s="74">
        <f>SUM(D38:D42)</f>
        <v>39451</v>
      </c>
      <c r="E43" s="74">
        <f>SUM(E38:E42)</f>
        <v>39451</v>
      </c>
      <c r="F43" s="74">
        <f>SUM(F38:F42)</f>
        <v>8484</v>
      </c>
      <c r="G43" s="74">
        <f>SUM(G38:G42)</f>
        <v>7704</v>
      </c>
      <c r="H43" s="74">
        <f>SUM(H38:H42)</f>
        <v>13154</v>
      </c>
      <c r="I43" s="74"/>
      <c r="J43" s="74">
        <f t="shared" si="4"/>
        <v>29342</v>
      </c>
      <c r="K43" s="133">
        <f t="shared" si="5"/>
        <v>74.375807964310155</v>
      </c>
      <c r="L43" s="12"/>
      <c r="M43" s="97">
        <f>SUM(M38:M42)</f>
        <v>16188</v>
      </c>
      <c r="N43" s="97">
        <f>IF(COUNT(N38:N42)=0,"",SUM(N38:N42))</f>
        <v>29342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10301</v>
      </c>
      <c r="D45" s="74">
        <f t="shared" si="6"/>
        <v>14756</v>
      </c>
      <c r="E45" s="74">
        <f t="shared" si="6"/>
        <v>14756</v>
      </c>
      <c r="F45" s="74">
        <f t="shared" si="6"/>
        <v>3264</v>
      </c>
      <c r="G45" s="74">
        <f t="shared" si="6"/>
        <v>1548</v>
      </c>
      <c r="H45" s="74">
        <f t="shared" si="6"/>
        <v>6635</v>
      </c>
      <c r="I45" s="74"/>
      <c r="J45" s="74">
        <f>SUM(F45:I45)</f>
        <v>11447</v>
      </c>
      <c r="K45" s="133">
        <f>IF(ROUND(E45,0)=0,"x",J45/E45*100)</f>
        <v>77.575223637842242</v>
      </c>
      <c r="L45" s="12"/>
      <c r="M45" s="97">
        <f>M43-M41</f>
        <v>4812</v>
      </c>
      <c r="N45" s="97">
        <f>IF(OR(N43="",N41=""),"",N43-N41)</f>
        <v>11447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289</v>
      </c>
      <c r="D46" s="74">
        <f t="shared" si="7"/>
        <v>0</v>
      </c>
      <c r="E46" s="74">
        <f t="shared" si="7"/>
        <v>0</v>
      </c>
      <c r="F46" s="90">
        <f t="shared" si="7"/>
        <v>1177</v>
      </c>
      <c r="G46" s="90">
        <f t="shared" si="7"/>
        <v>-109</v>
      </c>
      <c r="H46" s="90">
        <f t="shared" si="7"/>
        <v>390</v>
      </c>
      <c r="I46" s="90"/>
      <c r="J46" s="90">
        <f>SUM(F46:I46)</f>
        <v>1458</v>
      </c>
      <c r="K46" s="140" t="str">
        <f>IF(ROUND(E46,0)=0,"x",J46/E46*100)</f>
        <v>x</v>
      </c>
      <c r="L46" s="128"/>
      <c r="M46" s="104">
        <f>M43-M37</f>
        <v>1068</v>
      </c>
      <c r="N46" s="97">
        <f>IF(OR(N43="",N37=""),"",N43-N37)</f>
        <v>1458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-22764</v>
      </c>
      <c r="D47" s="74">
        <f t="shared" si="8"/>
        <v>-24695</v>
      </c>
      <c r="E47" s="74">
        <f t="shared" si="8"/>
        <v>-24695</v>
      </c>
      <c r="F47" s="74">
        <f t="shared" si="8"/>
        <v>-4043</v>
      </c>
      <c r="G47" s="74">
        <f t="shared" si="8"/>
        <v>-6265</v>
      </c>
      <c r="H47" s="74">
        <f t="shared" si="8"/>
        <v>-6129</v>
      </c>
      <c r="I47" s="74"/>
      <c r="J47" s="74">
        <f>SUM(F47:I47)</f>
        <v>-16437</v>
      </c>
      <c r="K47" s="133">
        <f>IF(ROUND(E47,0)=0,"x",J47/E47*100)</f>
        <v>66.560032395221697</v>
      </c>
      <c r="L47" s="12"/>
      <c r="M47" s="97">
        <f>M46-M41</f>
        <v>-10308</v>
      </c>
      <c r="N47" s="97">
        <f>IF(OR(N46="",N41=""),"",N46-N41)</f>
        <v>-16437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78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79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35" t="s">
        <v>80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310F9-20F0-4EE9-BDED-ED746DE3BF1C}">
  <dimension ref="A1:P53"/>
  <sheetViews>
    <sheetView workbookViewId="0">
      <selection activeCell="G48" sqref="G48"/>
    </sheetView>
  </sheetViews>
  <sheetFormatPr defaultColWidth="8.6640625" defaultRowHeight="14.4" x14ac:dyDescent="0.3"/>
  <cols>
    <col min="1" max="1" width="36" style="185" customWidth="1"/>
    <col min="2" max="2" width="7.6640625" style="186" customWidth="1"/>
    <col min="3" max="4" width="11" style="114" customWidth="1"/>
    <col min="5" max="5" width="11" style="187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87" customWidth="1"/>
    <col min="11" max="11" width="11.44140625" style="143" customWidth="1"/>
    <col min="12" max="12" width="2.109375" style="143" customWidth="1"/>
    <col min="13" max="15" width="11.44140625" style="114" customWidth="1"/>
    <col min="16" max="16" width="1.109375" style="143" customWidth="1"/>
    <col min="17" max="16384" width="8.6640625" style="143"/>
  </cols>
  <sheetData>
    <row r="1" spans="1:16" ht="23.4" x14ac:dyDescent="0.45">
      <c r="A1" s="238"/>
      <c r="B1" s="239"/>
      <c r="C1" s="219"/>
      <c r="D1" s="219"/>
      <c r="E1" s="240"/>
      <c r="F1" s="219"/>
      <c r="G1" s="219"/>
      <c r="H1" s="219"/>
      <c r="I1" s="219"/>
      <c r="J1" s="240"/>
      <c r="K1" s="241"/>
      <c r="L1" s="241"/>
      <c r="M1" s="219"/>
      <c r="N1" s="219"/>
      <c r="O1" s="219"/>
      <c r="P1" s="142"/>
    </row>
    <row r="2" spans="1:16" ht="1.5" customHeight="1" x14ac:dyDescent="0.3">
      <c r="A2" s="144"/>
      <c r="B2" s="145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7"/>
      <c r="P2" s="146"/>
    </row>
    <row r="3" spans="1:16" ht="17.399999999999999" x14ac:dyDescent="0.3">
      <c r="A3" s="148" t="s">
        <v>0</v>
      </c>
      <c r="B3" s="149"/>
      <c r="C3" s="150"/>
      <c r="D3" s="150"/>
      <c r="E3" s="150"/>
      <c r="F3" s="5"/>
      <c r="G3" s="5"/>
      <c r="H3" s="150"/>
      <c r="I3" s="150"/>
      <c r="J3" s="150"/>
      <c r="K3" s="150"/>
      <c r="L3" s="150"/>
      <c r="M3" s="150"/>
      <c r="N3" s="150"/>
      <c r="O3" s="150"/>
      <c r="P3" s="146"/>
    </row>
    <row r="4" spans="1:16" ht="17.399999999999999" x14ac:dyDescent="0.3">
      <c r="A4" s="51"/>
      <c r="B4" s="145"/>
      <c r="C4" s="146"/>
      <c r="D4" s="146"/>
      <c r="E4" s="146"/>
      <c r="F4" s="6"/>
      <c r="G4" s="6"/>
      <c r="H4" s="146"/>
      <c r="I4" s="146"/>
      <c r="J4" s="146"/>
      <c r="K4" s="146"/>
      <c r="L4" s="146"/>
      <c r="M4" s="146"/>
      <c r="N4" s="146"/>
      <c r="O4" s="146"/>
      <c r="P4" s="146"/>
    </row>
    <row r="5" spans="1:16" ht="1.5" customHeight="1" x14ac:dyDescent="0.3">
      <c r="A5" s="52"/>
      <c r="B5" s="145"/>
      <c r="C5" s="146"/>
      <c r="D5" s="146"/>
      <c r="E5" s="146"/>
      <c r="F5" s="6"/>
      <c r="G5" s="6"/>
      <c r="H5" s="146"/>
      <c r="I5" s="146"/>
      <c r="J5" s="146"/>
      <c r="K5" s="146"/>
      <c r="L5" s="146"/>
      <c r="M5" s="146"/>
      <c r="N5" s="146"/>
      <c r="O5" s="146"/>
      <c r="P5" s="146"/>
    </row>
    <row r="6" spans="1:16" ht="1.5" customHeight="1" x14ac:dyDescent="0.3">
      <c r="A6" s="144"/>
      <c r="B6" s="145"/>
      <c r="C6" s="146"/>
      <c r="D6" s="146"/>
      <c r="E6" s="146"/>
      <c r="F6" s="6"/>
      <c r="G6" s="6"/>
      <c r="H6" s="146"/>
      <c r="I6" s="146"/>
      <c r="J6" s="146"/>
      <c r="K6" s="146"/>
      <c r="L6" s="146"/>
      <c r="M6" s="146"/>
      <c r="N6" s="146"/>
      <c r="O6" s="146"/>
      <c r="P6" s="146"/>
    </row>
    <row r="7" spans="1:16" ht="17.399999999999999" x14ac:dyDescent="0.3">
      <c r="A7" s="53" t="s">
        <v>1</v>
      </c>
      <c r="B7" s="7"/>
      <c r="C7" s="242" t="s">
        <v>81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146"/>
    </row>
    <row r="8" spans="1:16" ht="12.75" customHeight="1" x14ac:dyDescent="0.3">
      <c r="A8" s="54" t="s">
        <v>3</v>
      </c>
      <c r="B8" s="151"/>
      <c r="C8" s="152"/>
      <c r="D8" s="152"/>
      <c r="E8" s="152"/>
      <c r="F8" s="9"/>
      <c r="G8" s="9"/>
      <c r="H8" s="152"/>
      <c r="I8" s="152"/>
      <c r="J8" s="152"/>
      <c r="K8" s="152"/>
      <c r="L8" s="152"/>
      <c r="M8" s="152"/>
      <c r="N8" s="152"/>
      <c r="O8" s="152"/>
      <c r="P8" s="146"/>
    </row>
    <row r="9" spans="1:16" x14ac:dyDescent="0.3">
      <c r="A9" s="55" t="s">
        <v>4</v>
      </c>
      <c r="B9" s="153" t="s">
        <v>5</v>
      </c>
      <c r="C9" s="15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55"/>
      <c r="M9" s="156" t="s">
        <v>12</v>
      </c>
      <c r="N9" s="156" t="s">
        <v>13</v>
      </c>
      <c r="O9" s="156" t="s">
        <v>12</v>
      </c>
      <c r="P9" s="146"/>
    </row>
    <row r="10" spans="1:16" ht="15" customHeight="1" x14ac:dyDescent="0.3">
      <c r="A10" s="55"/>
      <c r="B10" s="153"/>
      <c r="C10" s="154" t="s">
        <v>14</v>
      </c>
      <c r="D10" s="25">
        <v>2026</v>
      </c>
      <c r="E10" s="25">
        <v>2026</v>
      </c>
      <c r="F10" s="119" t="s">
        <v>15</v>
      </c>
      <c r="G10" s="157" t="s">
        <v>16</v>
      </c>
      <c r="H10" s="157" t="s">
        <v>17</v>
      </c>
      <c r="I10" s="157" t="s">
        <v>18</v>
      </c>
      <c r="J10" s="26" t="s">
        <v>19</v>
      </c>
      <c r="K10" s="26" t="s">
        <v>20</v>
      </c>
      <c r="L10" s="155"/>
      <c r="M10" s="156" t="s">
        <v>21</v>
      </c>
      <c r="N10" s="156" t="s">
        <v>22</v>
      </c>
      <c r="O10" s="156" t="s">
        <v>23</v>
      </c>
      <c r="P10" s="146"/>
    </row>
    <row r="11" spans="1:16" ht="12.75" customHeight="1" x14ac:dyDescent="0.3">
      <c r="A11" s="56" t="s">
        <v>24</v>
      </c>
      <c r="B11" s="158"/>
      <c r="C11" s="159">
        <v>168</v>
      </c>
      <c r="D11" s="66">
        <v>241</v>
      </c>
      <c r="E11" s="66">
        <v>241</v>
      </c>
      <c r="F11" s="67">
        <v>172</v>
      </c>
      <c r="G11" s="160">
        <f t="shared" ref="G11:H17" si="0">M11</f>
        <v>180</v>
      </c>
      <c r="H11" s="160">
        <f t="shared" si="0"/>
        <v>189</v>
      </c>
      <c r="I11" s="160"/>
      <c r="J11" s="130" t="s">
        <v>25</v>
      </c>
      <c r="K11" s="131" t="s">
        <v>25</v>
      </c>
      <c r="L11" s="161"/>
      <c r="M11" s="162">
        <v>180</v>
      </c>
      <c r="N11" s="92">
        <v>189</v>
      </c>
      <c r="O11" s="92"/>
      <c r="P11" s="146"/>
    </row>
    <row r="12" spans="1:16" ht="12.75" customHeight="1" x14ac:dyDescent="0.3">
      <c r="A12" s="56" t="s">
        <v>26</v>
      </c>
      <c r="B12" s="158"/>
      <c r="C12" s="163">
        <v>162.99</v>
      </c>
      <c r="D12" s="70">
        <v>196</v>
      </c>
      <c r="E12" s="70">
        <v>196</v>
      </c>
      <c r="F12" s="71">
        <v>166.1122</v>
      </c>
      <c r="G12" s="164">
        <f t="shared" si="0"/>
        <v>173.99</v>
      </c>
      <c r="H12" s="164">
        <f t="shared" si="0"/>
        <v>182.88</v>
      </c>
      <c r="I12" s="164"/>
      <c r="J12" s="132" t="s">
        <v>25</v>
      </c>
      <c r="K12" s="131" t="s">
        <v>25</v>
      </c>
      <c r="L12" s="161"/>
      <c r="M12" s="165">
        <v>173.99</v>
      </c>
      <c r="N12" s="94">
        <v>182.88</v>
      </c>
      <c r="O12" s="94"/>
      <c r="P12" s="146"/>
    </row>
    <row r="13" spans="1:16" ht="12.75" customHeight="1" x14ac:dyDescent="0.3">
      <c r="A13" s="56" t="s">
        <v>27</v>
      </c>
      <c r="B13" s="166"/>
      <c r="C13" s="159">
        <v>61896</v>
      </c>
      <c r="D13" s="73" t="s">
        <v>25</v>
      </c>
      <c r="E13" s="73" t="s">
        <v>25</v>
      </c>
      <c r="F13" s="67">
        <v>65428</v>
      </c>
      <c r="G13" s="160">
        <f t="shared" si="0"/>
        <v>62779</v>
      </c>
      <c r="H13" s="160">
        <f t="shared" si="0"/>
        <v>62083</v>
      </c>
      <c r="I13" s="160"/>
      <c r="J13" s="130" t="s">
        <v>25</v>
      </c>
      <c r="K13" s="131" t="s">
        <v>25</v>
      </c>
      <c r="L13" s="161"/>
      <c r="M13" s="162">
        <v>62779</v>
      </c>
      <c r="N13" s="95">
        <v>62083</v>
      </c>
      <c r="O13" s="95"/>
      <c r="P13" s="146"/>
    </row>
    <row r="14" spans="1:16" ht="12.75" customHeight="1" x14ac:dyDescent="0.3">
      <c r="A14" s="56" t="s">
        <v>28</v>
      </c>
      <c r="B14" s="166"/>
      <c r="C14" s="159">
        <v>54320</v>
      </c>
      <c r="D14" s="73" t="s">
        <v>25</v>
      </c>
      <c r="E14" s="73" t="s">
        <v>25</v>
      </c>
      <c r="F14" s="67">
        <v>54389</v>
      </c>
      <c r="G14" s="160">
        <f t="shared" si="0"/>
        <v>55228</v>
      </c>
      <c r="H14" s="160">
        <f t="shared" si="0"/>
        <v>55038</v>
      </c>
      <c r="I14" s="160"/>
      <c r="J14" s="130" t="s">
        <v>25</v>
      </c>
      <c r="K14" s="131" t="s">
        <v>25</v>
      </c>
      <c r="L14" s="161"/>
      <c r="M14" s="162">
        <v>55228</v>
      </c>
      <c r="N14" s="95">
        <v>55038</v>
      </c>
      <c r="O14" s="95"/>
      <c r="P14" s="146"/>
    </row>
    <row r="15" spans="1:16" ht="12.75" customHeight="1" x14ac:dyDescent="0.3">
      <c r="A15" s="56" t="s">
        <v>29</v>
      </c>
      <c r="B15" s="166" t="s">
        <v>30</v>
      </c>
      <c r="C15" s="159">
        <v>1807</v>
      </c>
      <c r="D15" s="73" t="s">
        <v>25</v>
      </c>
      <c r="E15" s="73" t="s">
        <v>25</v>
      </c>
      <c r="F15" s="67">
        <v>1871</v>
      </c>
      <c r="G15" s="160">
        <f t="shared" si="0"/>
        <v>1726</v>
      </c>
      <c r="H15" s="160">
        <f t="shared" si="0"/>
        <v>1774</v>
      </c>
      <c r="I15" s="160"/>
      <c r="J15" s="130" t="s">
        <v>25</v>
      </c>
      <c r="K15" s="131" t="s">
        <v>25</v>
      </c>
      <c r="L15" s="161"/>
      <c r="M15" s="162">
        <v>1726</v>
      </c>
      <c r="N15" s="95">
        <v>1774</v>
      </c>
      <c r="O15" s="95"/>
      <c r="P15" s="146"/>
    </row>
    <row r="16" spans="1:16" ht="12.75" customHeight="1" x14ac:dyDescent="0.3">
      <c r="A16" s="56" t="s">
        <v>31</v>
      </c>
      <c r="B16" s="166" t="s">
        <v>25</v>
      </c>
      <c r="C16" s="159">
        <v>7410</v>
      </c>
      <c r="D16" s="73" t="s">
        <v>25</v>
      </c>
      <c r="E16" s="73" t="s">
        <v>25</v>
      </c>
      <c r="F16" s="67">
        <v>29855</v>
      </c>
      <c r="G16" s="160">
        <f t="shared" si="0"/>
        <v>23581</v>
      </c>
      <c r="H16" s="160">
        <f t="shared" si="0"/>
        <v>36279</v>
      </c>
      <c r="I16" s="160"/>
      <c r="J16" s="130" t="s">
        <v>25</v>
      </c>
      <c r="K16" s="131" t="s">
        <v>25</v>
      </c>
      <c r="L16" s="161"/>
      <c r="M16" s="162">
        <v>23581</v>
      </c>
      <c r="N16" s="95">
        <v>36279</v>
      </c>
      <c r="O16" s="95"/>
      <c r="P16" s="146"/>
    </row>
    <row r="17" spans="1:16" ht="12.75" customHeight="1" thickBot="1" x14ac:dyDescent="0.35">
      <c r="A17" s="56" t="s">
        <v>32</v>
      </c>
      <c r="B17" s="166" t="s">
        <v>33</v>
      </c>
      <c r="C17" s="159">
        <v>58064</v>
      </c>
      <c r="D17" s="73" t="s">
        <v>25</v>
      </c>
      <c r="E17" s="73" t="s">
        <v>25</v>
      </c>
      <c r="F17" s="67">
        <v>26605</v>
      </c>
      <c r="G17" s="160">
        <f t="shared" si="0"/>
        <v>57008</v>
      </c>
      <c r="H17" s="160">
        <f t="shared" si="0"/>
        <v>45205</v>
      </c>
      <c r="I17" s="160"/>
      <c r="J17" s="130" t="s">
        <v>25</v>
      </c>
      <c r="K17" s="131" t="s">
        <v>25</v>
      </c>
      <c r="L17" s="161"/>
      <c r="M17" s="162">
        <v>57008</v>
      </c>
      <c r="N17" s="95">
        <v>45205</v>
      </c>
      <c r="O17" s="95"/>
      <c r="P17" s="146"/>
    </row>
    <row r="18" spans="1:16" ht="12.75" customHeight="1" x14ac:dyDescent="0.3">
      <c r="A18" s="57" t="s">
        <v>34</v>
      </c>
      <c r="B18" s="19"/>
      <c r="C18" s="74">
        <f>C13-C14+C15+C16+C17</f>
        <v>74857</v>
      </c>
      <c r="D18" s="74" t="s">
        <v>25</v>
      </c>
      <c r="E18" s="74" t="s">
        <v>25</v>
      </c>
      <c r="F18" s="74">
        <f>F13-F14+F15+F16+F17</f>
        <v>69370</v>
      </c>
      <c r="G18" s="74">
        <f>G13-G14+G15+G16+G17</f>
        <v>89866</v>
      </c>
      <c r="H18" s="167">
        <f>H13-H14+H15+H16+H17</f>
        <v>90303</v>
      </c>
      <c r="I18" s="167"/>
      <c r="J18" s="74" t="s">
        <v>25</v>
      </c>
      <c r="K18" s="74" t="s">
        <v>25</v>
      </c>
      <c r="L18" s="161"/>
      <c r="M18" s="168">
        <f>M13-M14+M15+M16+M17</f>
        <v>89866</v>
      </c>
      <c r="N18" s="168">
        <f>IF(COUNT(N13:N17)=0,"",N13-N14+N15+N16+N17)</f>
        <v>90303</v>
      </c>
      <c r="O18" s="168" t="str">
        <f>IF(COUNT(O13:O17)=0,"",O13-O14+O15+O16+O17)</f>
        <v/>
      </c>
      <c r="P18" s="146"/>
    </row>
    <row r="19" spans="1:16" ht="12.75" customHeight="1" x14ac:dyDescent="0.3">
      <c r="A19" s="56" t="s">
        <v>35</v>
      </c>
      <c r="B19" s="166" t="s">
        <v>36</v>
      </c>
      <c r="C19" s="159">
        <v>7576</v>
      </c>
      <c r="D19" s="73" t="s">
        <v>25</v>
      </c>
      <c r="E19" s="73" t="s">
        <v>25</v>
      </c>
      <c r="F19" s="67">
        <v>6678</v>
      </c>
      <c r="G19" s="160">
        <f t="shared" ref="G19:H23" si="1">M19</f>
        <v>7009</v>
      </c>
      <c r="H19" s="160">
        <f t="shared" si="1"/>
        <v>7044</v>
      </c>
      <c r="I19" s="160"/>
      <c r="J19" s="130" t="s">
        <v>25</v>
      </c>
      <c r="K19" s="131" t="s">
        <v>25</v>
      </c>
      <c r="L19" s="161"/>
      <c r="M19" s="162">
        <v>7009</v>
      </c>
      <c r="N19" s="95">
        <v>7044</v>
      </c>
      <c r="O19" s="95"/>
      <c r="P19" s="146"/>
    </row>
    <row r="20" spans="1:16" ht="12.75" customHeight="1" x14ac:dyDescent="0.3">
      <c r="A20" s="56" t="s">
        <v>37</v>
      </c>
      <c r="B20" s="166" t="s">
        <v>38</v>
      </c>
      <c r="C20" s="159">
        <v>35821</v>
      </c>
      <c r="D20" s="73" t="s">
        <v>25</v>
      </c>
      <c r="E20" s="73" t="s">
        <v>25</v>
      </c>
      <c r="F20" s="67">
        <v>11300</v>
      </c>
      <c r="G20" s="160">
        <f t="shared" si="1"/>
        <v>11500</v>
      </c>
      <c r="H20" s="160">
        <f t="shared" si="1"/>
        <v>9462</v>
      </c>
      <c r="I20" s="160"/>
      <c r="J20" s="130" t="s">
        <v>25</v>
      </c>
      <c r="K20" s="131" t="s">
        <v>25</v>
      </c>
      <c r="L20" s="161"/>
      <c r="M20" s="162">
        <v>11500</v>
      </c>
      <c r="N20" s="95">
        <v>9462</v>
      </c>
      <c r="O20" s="95"/>
      <c r="P20" s="146"/>
    </row>
    <row r="21" spans="1:16" ht="12.75" customHeight="1" x14ac:dyDescent="0.3">
      <c r="A21" s="56" t="s">
        <v>39</v>
      </c>
      <c r="B21" s="166" t="s">
        <v>25</v>
      </c>
      <c r="C21" s="159">
        <v>0</v>
      </c>
      <c r="D21" s="73" t="s">
        <v>25</v>
      </c>
      <c r="E21" s="73" t="s">
        <v>25</v>
      </c>
      <c r="F21" s="67">
        <v>0</v>
      </c>
      <c r="G21" s="160">
        <f t="shared" si="1"/>
        <v>0</v>
      </c>
      <c r="H21" s="160">
        <f t="shared" si="1"/>
        <v>0</v>
      </c>
      <c r="I21" s="160"/>
      <c r="J21" s="130" t="s">
        <v>25</v>
      </c>
      <c r="K21" s="131" t="s">
        <v>25</v>
      </c>
      <c r="L21" s="161"/>
      <c r="M21" s="162">
        <v>0</v>
      </c>
      <c r="N21" s="95">
        <v>0</v>
      </c>
      <c r="O21" s="95"/>
      <c r="P21" s="146"/>
    </row>
    <row r="22" spans="1:16" ht="12.75" customHeight="1" x14ac:dyDescent="0.3">
      <c r="A22" s="56" t="s">
        <v>40</v>
      </c>
      <c r="B22" s="166" t="s">
        <v>25</v>
      </c>
      <c r="C22" s="159">
        <v>31297</v>
      </c>
      <c r="D22" s="73" t="s">
        <v>25</v>
      </c>
      <c r="E22" s="73" t="s">
        <v>25</v>
      </c>
      <c r="F22" s="67">
        <v>46736</v>
      </c>
      <c r="G22" s="160">
        <f t="shared" si="1"/>
        <v>70992</v>
      </c>
      <c r="H22" s="160">
        <f t="shared" si="1"/>
        <v>73433</v>
      </c>
      <c r="I22" s="160"/>
      <c r="J22" s="130" t="s">
        <v>25</v>
      </c>
      <c r="K22" s="131" t="s">
        <v>25</v>
      </c>
      <c r="L22" s="161"/>
      <c r="M22" s="162">
        <v>70992</v>
      </c>
      <c r="N22" s="95">
        <v>73433</v>
      </c>
      <c r="O22" s="95"/>
      <c r="P22" s="146"/>
    </row>
    <row r="23" spans="1:16" ht="12.75" customHeight="1" thickBot="1" x14ac:dyDescent="0.35">
      <c r="A23" s="56" t="s">
        <v>41</v>
      </c>
      <c r="B23" s="166" t="s">
        <v>25</v>
      </c>
      <c r="C23" s="159">
        <v>0</v>
      </c>
      <c r="D23" s="73" t="s">
        <v>25</v>
      </c>
      <c r="E23" s="73" t="s">
        <v>25</v>
      </c>
      <c r="F23" s="67">
        <v>0</v>
      </c>
      <c r="G23" s="160">
        <f t="shared" si="1"/>
        <v>0</v>
      </c>
      <c r="H23" s="160">
        <f t="shared" si="1"/>
        <v>0</v>
      </c>
      <c r="I23" s="160"/>
      <c r="J23" s="130" t="s">
        <v>25</v>
      </c>
      <c r="K23" s="131" t="s">
        <v>25</v>
      </c>
      <c r="L23" s="161"/>
      <c r="M23" s="162">
        <v>0</v>
      </c>
      <c r="N23" s="95">
        <v>0</v>
      </c>
      <c r="O23" s="95"/>
      <c r="P23" s="146"/>
    </row>
    <row r="24" spans="1:16" ht="12.75" customHeight="1" x14ac:dyDescent="0.3">
      <c r="A24" s="57" t="s">
        <v>42</v>
      </c>
      <c r="B24" s="19" t="s">
        <v>25</v>
      </c>
      <c r="C24" s="167">
        <v>64498</v>
      </c>
      <c r="D24" s="74">
        <v>67246</v>
      </c>
      <c r="E24" s="74">
        <v>60600</v>
      </c>
      <c r="F24" s="74">
        <v>10740</v>
      </c>
      <c r="G24" s="167">
        <f t="shared" ref="G24:G36" si="2">M24-F24</f>
        <v>14212</v>
      </c>
      <c r="H24" s="167">
        <f t="shared" ref="H24:H36" si="3">N24-M24</f>
        <v>11335</v>
      </c>
      <c r="I24" s="167"/>
      <c r="J24" s="74">
        <f t="shared" ref="J24:J43" si="4">SUM(F24:I24)</f>
        <v>36287</v>
      </c>
      <c r="K24" s="133">
        <f t="shared" ref="K24:K43" si="5">IF(E24=0,"x",J24/E24*100)</f>
        <v>59.879537953795378</v>
      </c>
      <c r="L24" s="161"/>
      <c r="M24" s="168">
        <v>24952</v>
      </c>
      <c r="N24" s="97">
        <v>36287</v>
      </c>
      <c r="O24" s="97"/>
      <c r="P24" s="146"/>
    </row>
    <row r="25" spans="1:16" ht="12.75" customHeight="1" x14ac:dyDescent="0.3">
      <c r="A25" s="58" t="s">
        <v>43</v>
      </c>
      <c r="B25" s="20" t="s">
        <v>25</v>
      </c>
      <c r="C25" s="159">
        <v>8599</v>
      </c>
      <c r="D25" s="73">
        <v>0</v>
      </c>
      <c r="E25" s="73">
        <v>0</v>
      </c>
      <c r="F25" s="76">
        <v>0</v>
      </c>
      <c r="G25" s="169">
        <f t="shared" si="2"/>
        <v>0</v>
      </c>
      <c r="H25" s="160">
        <f t="shared" si="3"/>
        <v>0</v>
      </c>
      <c r="I25" s="160"/>
      <c r="J25" s="130">
        <f t="shared" si="4"/>
        <v>0</v>
      </c>
      <c r="K25" s="134" t="str">
        <f t="shared" si="5"/>
        <v>x</v>
      </c>
      <c r="L25" s="161"/>
      <c r="M25" s="162">
        <v>0</v>
      </c>
      <c r="N25" s="95">
        <v>0</v>
      </c>
      <c r="O25" s="95"/>
      <c r="P25" s="146"/>
    </row>
    <row r="26" spans="1:16" ht="12.75" customHeight="1" thickBot="1" x14ac:dyDescent="0.35">
      <c r="A26" s="59" t="s">
        <v>44</v>
      </c>
      <c r="B26" s="21">
        <v>672</v>
      </c>
      <c r="C26" s="170">
        <v>55899</v>
      </c>
      <c r="D26" s="79">
        <v>67246</v>
      </c>
      <c r="E26" s="79">
        <v>60600</v>
      </c>
      <c r="F26" s="80">
        <v>10740</v>
      </c>
      <c r="G26" s="171">
        <f t="shared" si="2"/>
        <v>14212</v>
      </c>
      <c r="H26" s="172">
        <f t="shared" si="3"/>
        <v>11335</v>
      </c>
      <c r="I26" s="172"/>
      <c r="J26" s="135">
        <f t="shared" si="4"/>
        <v>36287</v>
      </c>
      <c r="K26" s="136">
        <f t="shared" si="5"/>
        <v>59.879537953795378</v>
      </c>
      <c r="L26" s="173"/>
      <c r="M26" s="174">
        <v>24952</v>
      </c>
      <c r="N26" s="99">
        <v>36287</v>
      </c>
      <c r="O26" s="99"/>
      <c r="P26" s="146"/>
    </row>
    <row r="27" spans="1:16" ht="12.75" customHeight="1" thickTop="1" x14ac:dyDescent="0.3">
      <c r="A27" s="60" t="s">
        <v>45</v>
      </c>
      <c r="B27" s="22">
        <v>501</v>
      </c>
      <c r="C27" s="175">
        <v>20173</v>
      </c>
      <c r="D27" s="84">
        <v>20940</v>
      </c>
      <c r="E27" s="84">
        <v>18800</v>
      </c>
      <c r="F27" s="85">
        <v>4359</v>
      </c>
      <c r="G27" s="176">
        <f t="shared" si="2"/>
        <v>5012</v>
      </c>
      <c r="H27" s="176">
        <f t="shared" si="3"/>
        <v>5613</v>
      </c>
      <c r="I27" s="176"/>
      <c r="J27" s="137">
        <f t="shared" si="4"/>
        <v>14984</v>
      </c>
      <c r="K27" s="138">
        <f t="shared" si="5"/>
        <v>79.702127659574472</v>
      </c>
      <c r="L27" s="161"/>
      <c r="M27" s="177">
        <v>9371</v>
      </c>
      <c r="N27" s="101">
        <v>14984</v>
      </c>
      <c r="O27" s="101"/>
      <c r="P27" s="146"/>
    </row>
    <row r="28" spans="1:16" ht="12.75" customHeight="1" x14ac:dyDescent="0.3">
      <c r="A28" s="56" t="s">
        <v>46</v>
      </c>
      <c r="B28" s="20">
        <v>502</v>
      </c>
      <c r="C28" s="159">
        <v>6820</v>
      </c>
      <c r="D28" s="66">
        <v>7067</v>
      </c>
      <c r="E28" s="66">
        <v>6000</v>
      </c>
      <c r="F28" s="67">
        <v>1443</v>
      </c>
      <c r="G28" s="176">
        <f t="shared" si="2"/>
        <v>1559</v>
      </c>
      <c r="H28" s="160">
        <f t="shared" si="3"/>
        <v>1174</v>
      </c>
      <c r="I28" s="160"/>
      <c r="J28" s="130">
        <f t="shared" si="4"/>
        <v>4176</v>
      </c>
      <c r="K28" s="134">
        <f t="shared" si="5"/>
        <v>69.599999999999994</v>
      </c>
      <c r="L28" s="161"/>
      <c r="M28" s="162">
        <v>3002</v>
      </c>
      <c r="N28" s="95">
        <v>4176</v>
      </c>
      <c r="O28" s="95"/>
      <c r="P28" s="146"/>
    </row>
    <row r="29" spans="1:16" ht="12.75" customHeight="1" x14ac:dyDescent="0.3">
      <c r="A29" s="56" t="s">
        <v>47</v>
      </c>
      <c r="B29" s="20">
        <v>504</v>
      </c>
      <c r="C29" s="159">
        <v>0</v>
      </c>
      <c r="D29" s="66">
        <v>0</v>
      </c>
      <c r="E29" s="66">
        <v>0</v>
      </c>
      <c r="F29" s="67">
        <v>0</v>
      </c>
      <c r="G29" s="176">
        <f t="shared" si="2"/>
        <v>0</v>
      </c>
      <c r="H29" s="160">
        <f t="shared" si="3"/>
        <v>0</v>
      </c>
      <c r="I29" s="160"/>
      <c r="J29" s="130">
        <f t="shared" si="4"/>
        <v>0</v>
      </c>
      <c r="K29" s="134" t="str">
        <f t="shared" si="5"/>
        <v>x</v>
      </c>
      <c r="L29" s="161"/>
      <c r="M29" s="162">
        <v>0</v>
      </c>
      <c r="N29" s="95">
        <v>0</v>
      </c>
      <c r="O29" s="95"/>
      <c r="P29" s="146"/>
    </row>
    <row r="30" spans="1:16" ht="12.75" customHeight="1" x14ac:dyDescent="0.3">
      <c r="A30" s="56" t="s">
        <v>48</v>
      </c>
      <c r="B30" s="20">
        <v>511</v>
      </c>
      <c r="C30" s="159">
        <v>3670</v>
      </c>
      <c r="D30" s="66">
        <v>579</v>
      </c>
      <c r="E30" s="66">
        <v>1000</v>
      </c>
      <c r="F30" s="67">
        <v>309</v>
      </c>
      <c r="G30" s="176">
        <f t="shared" si="2"/>
        <v>602</v>
      </c>
      <c r="H30" s="160">
        <f t="shared" si="3"/>
        <v>469</v>
      </c>
      <c r="I30" s="160"/>
      <c r="J30" s="130">
        <f t="shared" si="4"/>
        <v>1380</v>
      </c>
      <c r="K30" s="134">
        <f t="shared" si="5"/>
        <v>138</v>
      </c>
      <c r="L30" s="161"/>
      <c r="M30" s="162">
        <v>911</v>
      </c>
      <c r="N30" s="95">
        <v>1380</v>
      </c>
      <c r="O30" s="95"/>
      <c r="P30" s="146"/>
    </row>
    <row r="31" spans="1:16" ht="12.75" customHeight="1" x14ac:dyDescent="0.3">
      <c r="A31" s="56" t="s">
        <v>49</v>
      </c>
      <c r="B31" s="20">
        <v>518</v>
      </c>
      <c r="C31" s="159">
        <v>5880</v>
      </c>
      <c r="D31" s="66">
        <v>5385</v>
      </c>
      <c r="E31" s="66">
        <v>5385</v>
      </c>
      <c r="F31" s="67">
        <v>1091</v>
      </c>
      <c r="G31" s="176">
        <f t="shared" si="2"/>
        <v>1683</v>
      </c>
      <c r="H31" s="160">
        <f t="shared" si="3"/>
        <v>1578</v>
      </c>
      <c r="I31" s="160"/>
      <c r="J31" s="130">
        <f t="shared" si="4"/>
        <v>4352</v>
      </c>
      <c r="K31" s="134">
        <f t="shared" si="5"/>
        <v>80.817084493964714</v>
      </c>
      <c r="L31" s="161"/>
      <c r="M31" s="162">
        <v>2774</v>
      </c>
      <c r="N31" s="95">
        <v>4352</v>
      </c>
      <c r="O31" s="95"/>
      <c r="P31" s="146"/>
    </row>
    <row r="32" spans="1:16" ht="12.75" customHeight="1" x14ac:dyDescent="0.3">
      <c r="A32" s="56" t="s">
        <v>50</v>
      </c>
      <c r="B32" s="20">
        <v>521</v>
      </c>
      <c r="C32" s="159">
        <v>73211</v>
      </c>
      <c r="D32" s="66">
        <v>94831</v>
      </c>
      <c r="E32" s="66">
        <v>92831</v>
      </c>
      <c r="F32" s="67">
        <v>17698</v>
      </c>
      <c r="G32" s="176">
        <f t="shared" si="2"/>
        <v>19746</v>
      </c>
      <c r="H32" s="160">
        <f t="shared" si="3"/>
        <v>23721</v>
      </c>
      <c r="I32" s="160"/>
      <c r="J32" s="130">
        <f t="shared" si="4"/>
        <v>61165</v>
      </c>
      <c r="K32" s="134">
        <f t="shared" si="5"/>
        <v>65.888550161045345</v>
      </c>
      <c r="L32" s="161"/>
      <c r="M32" s="162">
        <v>37444</v>
      </c>
      <c r="N32" s="95">
        <v>61165</v>
      </c>
      <c r="O32" s="95"/>
      <c r="P32" s="146"/>
    </row>
    <row r="33" spans="1:16" ht="12.75" customHeight="1" x14ac:dyDescent="0.3">
      <c r="A33" s="56" t="s">
        <v>51</v>
      </c>
      <c r="B33" s="20" t="s">
        <v>52</v>
      </c>
      <c r="C33" s="159">
        <v>26741</v>
      </c>
      <c r="D33" s="66">
        <v>33416</v>
      </c>
      <c r="E33" s="66">
        <v>31628</v>
      </c>
      <c r="F33" s="67">
        <v>6478</v>
      </c>
      <c r="G33" s="176">
        <f t="shared" si="2"/>
        <v>7300</v>
      </c>
      <c r="H33" s="160">
        <f t="shared" si="3"/>
        <v>8572</v>
      </c>
      <c r="I33" s="160"/>
      <c r="J33" s="130">
        <f t="shared" si="4"/>
        <v>22350</v>
      </c>
      <c r="K33" s="134">
        <f t="shared" si="5"/>
        <v>70.665233337549012</v>
      </c>
      <c r="L33" s="161"/>
      <c r="M33" s="162">
        <v>13778</v>
      </c>
      <c r="N33" s="95">
        <v>22350</v>
      </c>
      <c r="O33" s="95"/>
      <c r="P33" s="146"/>
    </row>
    <row r="34" spans="1:16" ht="12.75" customHeight="1" x14ac:dyDescent="0.3">
      <c r="A34" s="56" t="s">
        <v>53</v>
      </c>
      <c r="B34" s="20">
        <v>557</v>
      </c>
      <c r="C34" s="159">
        <v>0</v>
      </c>
      <c r="D34" s="66">
        <v>0</v>
      </c>
      <c r="E34" s="66">
        <v>0</v>
      </c>
      <c r="F34" s="67">
        <v>0</v>
      </c>
      <c r="G34" s="176">
        <f t="shared" si="2"/>
        <v>0</v>
      </c>
      <c r="H34" s="160">
        <f t="shared" si="3"/>
        <v>0</v>
      </c>
      <c r="I34" s="160"/>
      <c r="J34" s="130">
        <f t="shared" si="4"/>
        <v>0</v>
      </c>
      <c r="K34" s="134" t="str">
        <f t="shared" si="5"/>
        <v>x</v>
      </c>
      <c r="L34" s="161"/>
      <c r="M34" s="162">
        <v>0</v>
      </c>
      <c r="N34" s="95">
        <v>0</v>
      </c>
      <c r="O34" s="95"/>
      <c r="P34" s="146"/>
    </row>
    <row r="35" spans="1:16" ht="12.75" customHeight="1" x14ac:dyDescent="0.3">
      <c r="A35" s="56" t="s">
        <v>54</v>
      </c>
      <c r="B35" s="20">
        <v>551</v>
      </c>
      <c r="C35" s="159">
        <v>1798</v>
      </c>
      <c r="D35" s="66">
        <v>1563</v>
      </c>
      <c r="E35" s="66">
        <v>1563</v>
      </c>
      <c r="F35" s="67">
        <v>480</v>
      </c>
      <c r="G35" s="176">
        <f t="shared" si="2"/>
        <v>468</v>
      </c>
      <c r="H35" s="160">
        <f t="shared" si="3"/>
        <v>506</v>
      </c>
      <c r="I35" s="160"/>
      <c r="J35" s="130">
        <f t="shared" si="4"/>
        <v>1454</v>
      </c>
      <c r="K35" s="134">
        <f t="shared" si="5"/>
        <v>93.02623160588611</v>
      </c>
      <c r="L35" s="161"/>
      <c r="M35" s="162">
        <v>948</v>
      </c>
      <c r="N35" s="95">
        <v>1454</v>
      </c>
      <c r="O35" s="95"/>
      <c r="P35" s="146"/>
    </row>
    <row r="36" spans="1:16" ht="12.75" customHeight="1" thickBot="1" x14ac:dyDescent="0.35">
      <c r="A36" s="56" t="s">
        <v>55</v>
      </c>
      <c r="B36" s="20" t="s">
        <v>56</v>
      </c>
      <c r="C36" s="159">
        <v>2613</v>
      </c>
      <c r="D36" s="66">
        <v>557</v>
      </c>
      <c r="E36" s="66">
        <v>900</v>
      </c>
      <c r="F36" s="67">
        <v>62</v>
      </c>
      <c r="G36" s="176">
        <f t="shared" si="2"/>
        <v>731</v>
      </c>
      <c r="H36" s="160">
        <f t="shared" si="3"/>
        <v>104</v>
      </c>
      <c r="I36" s="160"/>
      <c r="J36" s="130">
        <f t="shared" si="4"/>
        <v>897</v>
      </c>
      <c r="K36" s="134">
        <f t="shared" si="5"/>
        <v>99.666666666666671</v>
      </c>
      <c r="L36" s="161"/>
      <c r="M36" s="162">
        <v>793</v>
      </c>
      <c r="N36" s="95">
        <v>897</v>
      </c>
      <c r="O36" s="95"/>
      <c r="P36" s="146"/>
    </row>
    <row r="37" spans="1:16" ht="12.75" customHeight="1" x14ac:dyDescent="0.3">
      <c r="A37" s="57" t="s">
        <v>57</v>
      </c>
      <c r="B37" s="19"/>
      <c r="C37" s="74">
        <v>140906</v>
      </c>
      <c r="D37" s="74">
        <f>SUM(D27:D36)</f>
        <v>164338</v>
      </c>
      <c r="E37" s="74">
        <f>SUM(E27:E36)</f>
        <v>158107</v>
      </c>
      <c r="F37" s="74">
        <f>SUM(F27:F36)</f>
        <v>31920</v>
      </c>
      <c r="G37" s="74">
        <f>SUM(G27:G36)</f>
        <v>37101</v>
      </c>
      <c r="H37" s="74">
        <f>SUM(H27:H36)</f>
        <v>41737</v>
      </c>
      <c r="I37" s="74"/>
      <c r="J37" s="74">
        <f t="shared" si="4"/>
        <v>110758</v>
      </c>
      <c r="K37" s="133">
        <f t="shared" si="5"/>
        <v>70.052559342723598</v>
      </c>
      <c r="L37" s="161"/>
      <c r="M37" s="97">
        <f>SUM(M27:M36)</f>
        <v>69021</v>
      </c>
      <c r="N37" s="97">
        <f>IF(COUNT(N27:N36)=0,"",SUM(N27:N36))</f>
        <v>110758</v>
      </c>
      <c r="O37" s="97" t="str">
        <f>IF(COUNT(O27:O36)=0,"",SUM(O27:O36))</f>
        <v/>
      </c>
      <c r="P37" s="146"/>
    </row>
    <row r="38" spans="1:16" ht="12.75" customHeight="1" x14ac:dyDescent="0.3">
      <c r="A38" s="56" t="s">
        <v>58</v>
      </c>
      <c r="B38" s="20">
        <v>601</v>
      </c>
      <c r="C38" s="159">
        <v>8133</v>
      </c>
      <c r="D38" s="66">
        <v>18715</v>
      </c>
      <c r="E38" s="66">
        <v>18715</v>
      </c>
      <c r="F38" s="67">
        <v>2865</v>
      </c>
      <c r="G38" s="176">
        <f>M38-F38</f>
        <v>2970</v>
      </c>
      <c r="H38" s="160">
        <f>N38-M38</f>
        <v>2961</v>
      </c>
      <c r="I38" s="160"/>
      <c r="J38" s="130">
        <f t="shared" si="4"/>
        <v>8796</v>
      </c>
      <c r="K38" s="134">
        <f t="shared" si="5"/>
        <v>46.999732834624631</v>
      </c>
      <c r="L38" s="161"/>
      <c r="M38" s="162">
        <v>5835</v>
      </c>
      <c r="N38" s="95">
        <v>8796</v>
      </c>
      <c r="O38" s="95"/>
      <c r="P38" s="146"/>
    </row>
    <row r="39" spans="1:16" ht="12.75" customHeight="1" x14ac:dyDescent="0.3">
      <c r="A39" s="56" t="s">
        <v>59</v>
      </c>
      <c r="B39" s="20">
        <v>602</v>
      </c>
      <c r="C39" s="159">
        <v>75325</v>
      </c>
      <c r="D39" s="66">
        <v>77292</v>
      </c>
      <c r="E39" s="66">
        <v>77292</v>
      </c>
      <c r="F39" s="67">
        <v>18274</v>
      </c>
      <c r="G39" s="176">
        <f>M39-F39</f>
        <v>19092</v>
      </c>
      <c r="H39" s="160">
        <f>N39-M39</f>
        <v>27244</v>
      </c>
      <c r="I39" s="160"/>
      <c r="J39" s="130">
        <f t="shared" si="4"/>
        <v>64610</v>
      </c>
      <c r="K39" s="134">
        <f t="shared" si="5"/>
        <v>83.592092325208299</v>
      </c>
      <c r="L39" s="161"/>
      <c r="M39" s="162">
        <v>37366</v>
      </c>
      <c r="N39" s="95">
        <v>64610</v>
      </c>
      <c r="O39" s="95"/>
      <c r="P39" s="146"/>
    </row>
    <row r="40" spans="1:16" ht="12.75" customHeight="1" x14ac:dyDescent="0.3">
      <c r="A40" s="56" t="s">
        <v>60</v>
      </c>
      <c r="B40" s="20">
        <v>604</v>
      </c>
      <c r="C40" s="159">
        <v>0</v>
      </c>
      <c r="D40" s="66">
        <v>0</v>
      </c>
      <c r="E40" s="66">
        <v>0</v>
      </c>
      <c r="F40" s="67">
        <v>0</v>
      </c>
      <c r="G40" s="176">
        <f>M40-F40</f>
        <v>0</v>
      </c>
      <c r="H40" s="160">
        <f>N40-M40</f>
        <v>0</v>
      </c>
      <c r="I40" s="160"/>
      <c r="J40" s="130">
        <f t="shared" si="4"/>
        <v>0</v>
      </c>
      <c r="K40" s="134" t="str">
        <f t="shared" si="5"/>
        <v>x</v>
      </c>
      <c r="L40" s="161"/>
      <c r="M40" s="162">
        <v>0</v>
      </c>
      <c r="N40" s="95">
        <v>0</v>
      </c>
      <c r="O40" s="95"/>
      <c r="P40" s="146"/>
    </row>
    <row r="41" spans="1:16" ht="12.75" customHeight="1" x14ac:dyDescent="0.3">
      <c r="A41" s="56" t="s">
        <v>61</v>
      </c>
      <c r="B41" s="20" t="s">
        <v>62</v>
      </c>
      <c r="C41" s="159">
        <v>55899</v>
      </c>
      <c r="D41" s="66">
        <v>67246</v>
      </c>
      <c r="E41" s="66">
        <v>60600</v>
      </c>
      <c r="F41" s="67">
        <v>10740</v>
      </c>
      <c r="G41" s="176">
        <f>M41-F41</f>
        <v>14212</v>
      </c>
      <c r="H41" s="160">
        <f>N41-M41</f>
        <v>11335</v>
      </c>
      <c r="I41" s="160"/>
      <c r="J41" s="130">
        <f t="shared" si="4"/>
        <v>36287</v>
      </c>
      <c r="K41" s="134">
        <f t="shared" si="5"/>
        <v>59.879537953795378</v>
      </c>
      <c r="L41" s="161"/>
      <c r="M41" s="162">
        <v>24952</v>
      </c>
      <c r="N41" s="95">
        <v>36287</v>
      </c>
      <c r="O41" s="95"/>
      <c r="P41" s="146"/>
    </row>
    <row r="42" spans="1:16" ht="12.75" customHeight="1" thickBot="1" x14ac:dyDescent="0.35">
      <c r="A42" s="56" t="s">
        <v>63</v>
      </c>
      <c r="B42" s="20" t="s">
        <v>64</v>
      </c>
      <c r="C42" s="159">
        <v>1714</v>
      </c>
      <c r="D42" s="66">
        <v>1210</v>
      </c>
      <c r="E42" s="66">
        <v>1500</v>
      </c>
      <c r="F42" s="67">
        <v>171</v>
      </c>
      <c r="G42" s="176">
        <f>M42-F42</f>
        <v>1063</v>
      </c>
      <c r="H42" s="160">
        <f>N42-M42</f>
        <v>193</v>
      </c>
      <c r="I42" s="160"/>
      <c r="J42" s="130">
        <f t="shared" si="4"/>
        <v>1427</v>
      </c>
      <c r="K42" s="134">
        <f t="shared" si="5"/>
        <v>95.13333333333334</v>
      </c>
      <c r="L42" s="161"/>
      <c r="M42" s="162">
        <v>1234</v>
      </c>
      <c r="N42" s="95">
        <v>1427</v>
      </c>
      <c r="O42" s="95"/>
      <c r="P42" s="146"/>
    </row>
    <row r="43" spans="1:16" ht="12.75" customHeight="1" x14ac:dyDescent="0.3">
      <c r="A43" s="57" t="s">
        <v>65</v>
      </c>
      <c r="B43" s="19" t="s">
        <v>25</v>
      </c>
      <c r="C43" s="74">
        <v>141071</v>
      </c>
      <c r="D43" s="74">
        <f>SUM(D38:D42)</f>
        <v>164463</v>
      </c>
      <c r="E43" s="74">
        <f>SUM(E38:E42)</f>
        <v>158107</v>
      </c>
      <c r="F43" s="74">
        <f>SUM(F38:F42)</f>
        <v>32050</v>
      </c>
      <c r="G43" s="74">
        <f>SUM(G38:G42)</f>
        <v>37337</v>
      </c>
      <c r="H43" s="74">
        <f>SUM(H38:H42)</f>
        <v>41733</v>
      </c>
      <c r="I43" s="74"/>
      <c r="J43" s="74">
        <f t="shared" si="4"/>
        <v>111120</v>
      </c>
      <c r="K43" s="133">
        <f t="shared" si="5"/>
        <v>70.281518212349866</v>
      </c>
      <c r="L43" s="161"/>
      <c r="M43" s="97">
        <f>SUM(M38:M42)</f>
        <v>69387</v>
      </c>
      <c r="N43" s="97">
        <f>IF(COUNT(N38:N42)=0,"",SUM(N38:N42))</f>
        <v>111120</v>
      </c>
      <c r="O43" s="97" t="str">
        <f>IF(COUNT(O38:O42)=0,"",SUM(O38:O42))</f>
        <v/>
      </c>
      <c r="P43" s="146"/>
    </row>
    <row r="44" spans="1:16" ht="12.75" customHeight="1" thickBot="1" x14ac:dyDescent="0.35">
      <c r="A44" s="61"/>
      <c r="B44" s="28"/>
      <c r="C44" s="178"/>
      <c r="D44" s="89"/>
      <c r="E44" s="89"/>
      <c r="F44" s="178"/>
      <c r="G44" s="178"/>
      <c r="H44" s="178"/>
      <c r="I44" s="178"/>
      <c r="J44" s="89"/>
      <c r="K44" s="139"/>
      <c r="L44" s="179"/>
      <c r="M44" s="180"/>
      <c r="N44" s="103"/>
      <c r="O44" s="103"/>
      <c r="P44" s="181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85172</v>
      </c>
      <c r="D45" s="74">
        <f t="shared" si="6"/>
        <v>97217</v>
      </c>
      <c r="E45" s="74">
        <f t="shared" si="6"/>
        <v>97507</v>
      </c>
      <c r="F45" s="74">
        <f t="shared" si="6"/>
        <v>21310</v>
      </c>
      <c r="G45" s="74">
        <f t="shared" si="6"/>
        <v>23125</v>
      </c>
      <c r="H45" s="74">
        <f t="shared" si="6"/>
        <v>30398</v>
      </c>
      <c r="I45" s="74"/>
      <c r="J45" s="74">
        <f>SUM(F45:I45)</f>
        <v>74833</v>
      </c>
      <c r="K45" s="133">
        <f>IF(ROUND(E45,0)=0,"x",J45/E45*100)</f>
        <v>76.746284882111027</v>
      </c>
      <c r="L45" s="161"/>
      <c r="M45" s="97">
        <f>M43-M41</f>
        <v>44435</v>
      </c>
      <c r="N45" s="97">
        <f>IF(OR(N43="",N41=""),"",N43-N41)</f>
        <v>74833</v>
      </c>
      <c r="O45" s="97" t="str">
        <f>IF(OR(O43="",O41=""),"",O43-O41)</f>
        <v/>
      </c>
      <c r="P45" s="146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165</v>
      </c>
      <c r="D46" s="74">
        <f t="shared" si="7"/>
        <v>125</v>
      </c>
      <c r="E46" s="74">
        <f t="shared" si="7"/>
        <v>0</v>
      </c>
      <c r="F46" s="90">
        <f t="shared" si="7"/>
        <v>130</v>
      </c>
      <c r="G46" s="90">
        <f t="shared" si="7"/>
        <v>236</v>
      </c>
      <c r="H46" s="90">
        <f t="shared" si="7"/>
        <v>-4</v>
      </c>
      <c r="I46" s="90"/>
      <c r="J46" s="90">
        <f>SUM(F46:I46)</f>
        <v>362</v>
      </c>
      <c r="K46" s="140" t="str">
        <f>IF(ROUND(E46,0)=0,"x",J46/E46*100)</f>
        <v>x</v>
      </c>
      <c r="L46" s="182"/>
      <c r="M46" s="104">
        <f>M43-M37</f>
        <v>366</v>
      </c>
      <c r="N46" s="97">
        <f>IF(OR(N43="",N37=""),"",N43-N37)</f>
        <v>362</v>
      </c>
      <c r="O46" s="97" t="str">
        <f>IF(OR(O43="",O37=""),"",O43-O37)</f>
        <v/>
      </c>
      <c r="P46" s="146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-55734</v>
      </c>
      <c r="D47" s="74">
        <f t="shared" si="8"/>
        <v>-67121</v>
      </c>
      <c r="E47" s="74">
        <f t="shared" si="8"/>
        <v>-60600</v>
      </c>
      <c r="F47" s="74">
        <f t="shared" si="8"/>
        <v>-10610</v>
      </c>
      <c r="G47" s="74">
        <f t="shared" si="8"/>
        <v>-13976</v>
      </c>
      <c r="H47" s="74">
        <f t="shared" si="8"/>
        <v>-11339</v>
      </c>
      <c r="I47" s="74"/>
      <c r="J47" s="74">
        <f>SUM(F47:I47)</f>
        <v>-35925</v>
      </c>
      <c r="K47" s="133">
        <f>IF(ROUND(E47,0)=0,"x",J47/E47*100)</f>
        <v>59.28217821782178</v>
      </c>
      <c r="L47" s="161"/>
      <c r="M47" s="97">
        <f>M46-M41</f>
        <v>-24586</v>
      </c>
      <c r="N47" s="97">
        <f>IF(OR(N46="",N41=""),"",N46-N41)</f>
        <v>-35925</v>
      </c>
      <c r="O47" s="97" t="str">
        <f>IF(OR(O46="",O41=""),"",O46-O41)</f>
        <v/>
      </c>
      <c r="P47" s="146"/>
    </row>
    <row r="48" spans="1:16" ht="1.5" customHeight="1" x14ac:dyDescent="0.3">
      <c r="A48" s="183"/>
      <c r="B48" s="184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46"/>
    </row>
    <row r="49" spans="1:16" ht="15" customHeight="1" x14ac:dyDescent="0.3">
      <c r="A49" s="235" t="s">
        <v>82</v>
      </c>
      <c r="B49" s="237"/>
      <c r="C49" s="227"/>
      <c r="D49" s="227"/>
      <c r="E49" s="236"/>
      <c r="F49" s="227"/>
      <c r="G49" s="227"/>
      <c r="H49" s="227"/>
      <c r="I49" s="227"/>
      <c r="J49" s="236"/>
      <c r="K49" s="237"/>
      <c r="L49" s="237"/>
      <c r="M49" s="227"/>
      <c r="N49" s="227"/>
      <c r="O49" s="227"/>
      <c r="P49" s="146"/>
    </row>
    <row r="50" spans="1:16" ht="15" customHeight="1" thickBot="1" x14ac:dyDescent="0.35">
      <c r="A50" s="243" t="s">
        <v>83</v>
      </c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146"/>
    </row>
    <row r="51" spans="1:16" ht="15" customHeight="1" thickTop="1" x14ac:dyDescent="0.3">
      <c r="A51" s="227" t="s">
        <v>84</v>
      </c>
      <c r="B51" s="237"/>
      <c r="C51" s="227"/>
      <c r="D51" s="227"/>
      <c r="E51" s="236"/>
      <c r="F51" s="227"/>
      <c r="G51" s="227"/>
      <c r="H51" s="227"/>
      <c r="I51" s="227"/>
      <c r="J51" s="236"/>
      <c r="K51" s="237"/>
      <c r="L51" s="237"/>
      <c r="M51" s="227"/>
      <c r="N51" s="227"/>
      <c r="O51" s="227"/>
    </row>
    <row r="52" spans="1:16" ht="15" customHeight="1" x14ac:dyDescent="0.3">
      <c r="A52" s="129" t="s">
        <v>85</v>
      </c>
      <c r="B52" s="117"/>
      <c r="C52" s="117"/>
      <c r="D52" s="227"/>
      <c r="E52" s="236"/>
      <c r="F52" s="227"/>
      <c r="G52" s="227"/>
      <c r="H52" s="227"/>
      <c r="I52" s="227"/>
      <c r="J52" s="236"/>
      <c r="K52" s="237"/>
      <c r="L52" s="237"/>
      <c r="M52" s="227"/>
      <c r="N52" s="227"/>
      <c r="O52" s="227"/>
    </row>
    <row r="53" spans="1:16" ht="15" customHeight="1" x14ac:dyDescent="0.3">
      <c r="A53" s="227" t="s">
        <v>86</v>
      </c>
      <c r="B53" s="237"/>
      <c r="C53" s="227"/>
      <c r="D53" s="227"/>
      <c r="E53" s="236"/>
      <c r="F53" s="227"/>
      <c r="G53" s="227"/>
      <c r="H53" s="227"/>
      <c r="I53" s="227"/>
      <c r="J53" s="236"/>
      <c r="K53" s="237"/>
      <c r="L53" s="237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99CD7-7FBF-475F-B34F-07FBC6CE8447}">
  <dimension ref="A1:P53"/>
  <sheetViews>
    <sheetView workbookViewId="0">
      <selection activeCell="U1" sqref="U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87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72</v>
      </c>
      <c r="D11" s="66">
        <v>87</v>
      </c>
      <c r="E11" s="66">
        <v>87</v>
      </c>
      <c r="F11" s="67">
        <v>83</v>
      </c>
      <c r="G11" s="68">
        <f t="shared" ref="G11:H17" si="0">M11</f>
        <v>83</v>
      </c>
      <c r="H11" s="68">
        <v>86</v>
      </c>
      <c r="I11" s="68"/>
      <c r="J11" s="130" t="s">
        <v>25</v>
      </c>
      <c r="K11" s="131" t="s">
        <v>25</v>
      </c>
      <c r="L11" s="12"/>
      <c r="M11" s="91">
        <v>83</v>
      </c>
      <c r="N11" s="92"/>
      <c r="O11" s="92"/>
      <c r="P11" s="2"/>
    </row>
    <row r="12" spans="1:16" ht="12.75" customHeight="1" x14ac:dyDescent="0.3">
      <c r="A12" s="56" t="s">
        <v>26</v>
      </c>
      <c r="B12" s="35"/>
      <c r="C12" s="69">
        <v>70.5</v>
      </c>
      <c r="D12" s="70">
        <v>85</v>
      </c>
      <c r="E12" s="70">
        <v>85</v>
      </c>
      <c r="F12" s="71">
        <v>81.25</v>
      </c>
      <c r="G12" s="72">
        <f t="shared" si="0"/>
        <v>81.25</v>
      </c>
      <c r="H12" s="72">
        <v>84.5</v>
      </c>
      <c r="I12" s="72"/>
      <c r="J12" s="132" t="s">
        <v>25</v>
      </c>
      <c r="K12" s="131" t="s">
        <v>25</v>
      </c>
      <c r="L12" s="12"/>
      <c r="M12" s="93">
        <v>81.25</v>
      </c>
      <c r="N12" s="94"/>
      <c r="O12" s="94"/>
      <c r="P12" s="2"/>
    </row>
    <row r="13" spans="1:16" ht="12.75" customHeight="1" x14ac:dyDescent="0.3">
      <c r="A13" s="56" t="s">
        <v>27</v>
      </c>
      <c r="B13" s="18"/>
      <c r="C13" s="65">
        <v>32503</v>
      </c>
      <c r="D13" s="73" t="s">
        <v>25</v>
      </c>
      <c r="E13" s="73" t="s">
        <v>25</v>
      </c>
      <c r="F13" s="67">
        <v>44585</v>
      </c>
      <c r="G13" s="68">
        <f t="shared" si="0"/>
        <v>48037</v>
      </c>
      <c r="H13" s="68">
        <v>50380</v>
      </c>
      <c r="I13" s="68"/>
      <c r="J13" s="130" t="s">
        <v>25</v>
      </c>
      <c r="K13" s="131" t="s">
        <v>25</v>
      </c>
      <c r="L13" s="12"/>
      <c r="M13" s="91">
        <v>48037</v>
      </c>
      <c r="N13" s="95"/>
      <c r="O13" s="95"/>
      <c r="P13" s="2"/>
    </row>
    <row r="14" spans="1:16" ht="12.75" customHeight="1" x14ac:dyDescent="0.3">
      <c r="A14" s="56" t="s">
        <v>28</v>
      </c>
      <c r="B14" s="18"/>
      <c r="C14" s="65">
        <v>18332</v>
      </c>
      <c r="D14" s="73" t="s">
        <v>25</v>
      </c>
      <c r="E14" s="73" t="s">
        <v>25</v>
      </c>
      <c r="F14" s="67">
        <v>18897</v>
      </c>
      <c r="G14" s="68">
        <f t="shared" si="0"/>
        <v>20262</v>
      </c>
      <c r="H14" s="68">
        <v>22393</v>
      </c>
      <c r="I14" s="68"/>
      <c r="J14" s="130" t="s">
        <v>25</v>
      </c>
      <c r="K14" s="131" t="s">
        <v>25</v>
      </c>
      <c r="L14" s="12"/>
      <c r="M14" s="91">
        <v>20262</v>
      </c>
      <c r="N14" s="95"/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0</v>
      </c>
      <c r="D15" s="73" t="s">
        <v>25</v>
      </c>
      <c r="E15" s="73" t="s">
        <v>25</v>
      </c>
      <c r="F15" s="67">
        <v>0</v>
      </c>
      <c r="G15" s="68">
        <f t="shared" si="0"/>
        <v>0</v>
      </c>
      <c r="H15" s="68">
        <f t="shared" si="0"/>
        <v>0</v>
      </c>
      <c r="I15" s="68"/>
      <c r="J15" s="130" t="s">
        <v>25</v>
      </c>
      <c r="K15" s="131" t="s">
        <v>25</v>
      </c>
      <c r="L15" s="12"/>
      <c r="M15" s="91">
        <v>0</v>
      </c>
      <c r="N15" s="95"/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1462</v>
      </c>
      <c r="D16" s="73" t="s">
        <v>25</v>
      </c>
      <c r="E16" s="73" t="s">
        <v>25</v>
      </c>
      <c r="F16" s="67">
        <v>58954</v>
      </c>
      <c r="G16" s="68">
        <f t="shared" si="0"/>
        <v>40814</v>
      </c>
      <c r="H16" s="68">
        <v>19819</v>
      </c>
      <c r="I16" s="68"/>
      <c r="J16" s="130" t="s">
        <v>25</v>
      </c>
      <c r="K16" s="131" t="s">
        <v>25</v>
      </c>
      <c r="L16" s="12"/>
      <c r="M16" s="91">
        <v>40814</v>
      </c>
      <c r="N16" s="95"/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9117</v>
      </c>
      <c r="D17" s="73" t="s">
        <v>25</v>
      </c>
      <c r="E17" s="73" t="s">
        <v>25</v>
      </c>
      <c r="F17" s="67">
        <v>15190</v>
      </c>
      <c r="G17" s="68">
        <f t="shared" si="0"/>
        <v>12650</v>
      </c>
      <c r="H17" s="68">
        <v>13175</v>
      </c>
      <c r="I17" s="68"/>
      <c r="J17" s="130" t="s">
        <v>25</v>
      </c>
      <c r="K17" s="131" t="s">
        <v>25</v>
      </c>
      <c r="L17" s="12"/>
      <c r="M17" s="91">
        <v>12650</v>
      </c>
      <c r="N17" s="95"/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24750</v>
      </c>
      <c r="D18" s="74" t="s">
        <v>25</v>
      </c>
      <c r="E18" s="74" t="s">
        <v>25</v>
      </c>
      <c r="F18" s="74">
        <f>F13-F14+F15+F16+F17</f>
        <v>99832</v>
      </c>
      <c r="G18" s="74">
        <f>G13-G14+G15+G16+G17</f>
        <v>81239</v>
      </c>
      <c r="H18" s="75">
        <f>H13-H14+H15+H16+H17</f>
        <v>60981</v>
      </c>
      <c r="I18" s="75"/>
      <c r="J18" s="74" t="s">
        <v>25</v>
      </c>
      <c r="K18" s="74" t="s">
        <v>25</v>
      </c>
      <c r="L18" s="12"/>
      <c r="M18" s="96">
        <f>M13-M14+M15+M16+M17</f>
        <v>81239</v>
      </c>
      <c r="N18" s="96" t="str">
        <f>IF(COUNT(N13:N17)=0,"",N13-N14+N15+N16+N17)</f>
        <v/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14171</v>
      </c>
      <c r="D19" s="73" t="s">
        <v>25</v>
      </c>
      <c r="E19" s="73" t="s">
        <v>25</v>
      </c>
      <c r="F19" s="67">
        <v>25731</v>
      </c>
      <c r="G19" s="68">
        <f t="shared" ref="G19:H23" si="1">M19</f>
        <v>28053</v>
      </c>
      <c r="H19" s="68">
        <v>27182</v>
      </c>
      <c r="I19" s="68"/>
      <c r="J19" s="130" t="s">
        <v>25</v>
      </c>
      <c r="K19" s="131" t="s">
        <v>25</v>
      </c>
      <c r="L19" s="12"/>
      <c r="M19" s="91">
        <v>28053</v>
      </c>
      <c r="N19" s="95"/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3550</v>
      </c>
      <c r="D20" s="73" t="s">
        <v>25</v>
      </c>
      <c r="E20" s="73" t="s">
        <v>25</v>
      </c>
      <c r="F20" s="67">
        <v>4025</v>
      </c>
      <c r="G20" s="68">
        <f t="shared" si="1"/>
        <v>1696</v>
      </c>
      <c r="H20" s="68">
        <v>2618</v>
      </c>
      <c r="I20" s="68"/>
      <c r="J20" s="130" t="s">
        <v>25</v>
      </c>
      <c r="K20" s="131" t="s">
        <v>25</v>
      </c>
      <c r="L20" s="12"/>
      <c r="M20" s="91">
        <v>1696</v>
      </c>
      <c r="N20" s="95"/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0</v>
      </c>
      <c r="D21" s="73" t="s">
        <v>25</v>
      </c>
      <c r="E21" s="73" t="s">
        <v>25</v>
      </c>
      <c r="F21" s="67">
        <v>0</v>
      </c>
      <c r="G21" s="68">
        <f t="shared" si="1"/>
        <v>0</v>
      </c>
      <c r="H21" s="68">
        <f t="shared" si="1"/>
        <v>0</v>
      </c>
      <c r="I21" s="68"/>
      <c r="J21" s="130" t="s">
        <v>25</v>
      </c>
      <c r="K21" s="131" t="s">
        <v>25</v>
      </c>
      <c r="L21" s="12"/>
      <c r="M21" s="91">
        <v>0</v>
      </c>
      <c r="N21" s="95"/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3990</v>
      </c>
      <c r="D22" s="73" t="s">
        <v>25</v>
      </c>
      <c r="E22" s="73" t="s">
        <v>25</v>
      </c>
      <c r="F22" s="67">
        <v>62104</v>
      </c>
      <c r="G22" s="68">
        <f t="shared" si="1"/>
        <v>44946</v>
      </c>
      <c r="H22" s="68">
        <v>24121</v>
      </c>
      <c r="I22" s="68"/>
      <c r="J22" s="130" t="s">
        <v>25</v>
      </c>
      <c r="K22" s="131" t="s">
        <v>25</v>
      </c>
      <c r="L22" s="12"/>
      <c r="M22" s="91">
        <v>44946</v>
      </c>
      <c r="N22" s="95"/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/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61128</v>
      </c>
      <c r="D24" s="74">
        <v>77450</v>
      </c>
      <c r="E24" s="74">
        <v>77450</v>
      </c>
      <c r="F24" s="74">
        <v>19363</v>
      </c>
      <c r="G24" s="75">
        <f t="shared" ref="G24:G36" si="2">M24-F24</f>
        <v>19363</v>
      </c>
      <c r="H24" s="75">
        <v>19363</v>
      </c>
      <c r="I24" s="75"/>
      <c r="J24" s="74">
        <f t="shared" ref="J24:J43" si="3">SUM(F24:I24)</f>
        <v>58089</v>
      </c>
      <c r="K24" s="133">
        <f t="shared" ref="K24:K43" si="4">IF(E24=0,"x",J24/E24*100)</f>
        <v>75.001936733376368</v>
      </c>
      <c r="L24" s="12"/>
      <c r="M24" s="96">
        <v>38726</v>
      </c>
      <c r="N24" s="97"/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169">
        <f t="shared" ref="H25:H29" si="5">N25-M25</f>
        <v>0</v>
      </c>
      <c r="I25" s="68"/>
      <c r="J25" s="130">
        <f t="shared" si="3"/>
        <v>0</v>
      </c>
      <c r="K25" s="134" t="str">
        <f t="shared" si="4"/>
        <v>x</v>
      </c>
      <c r="L25" s="12"/>
      <c r="M25" s="91">
        <v>0</v>
      </c>
      <c r="N25" s="95"/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61128</v>
      </c>
      <c r="D26" s="79">
        <v>77450</v>
      </c>
      <c r="E26" s="79">
        <v>77450</v>
      </c>
      <c r="F26" s="80">
        <v>19363</v>
      </c>
      <c r="G26" s="81">
        <f t="shared" si="2"/>
        <v>19363</v>
      </c>
      <c r="H26" s="171">
        <v>19363</v>
      </c>
      <c r="I26" s="82"/>
      <c r="J26" s="135">
        <f t="shared" si="3"/>
        <v>58089</v>
      </c>
      <c r="K26" s="136">
        <f t="shared" si="4"/>
        <v>75.001936733376368</v>
      </c>
      <c r="L26" s="13"/>
      <c r="M26" s="98">
        <v>38726</v>
      </c>
      <c r="N26" s="99"/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6332</v>
      </c>
      <c r="D27" s="84">
        <v>10057</v>
      </c>
      <c r="E27" s="84">
        <v>10057</v>
      </c>
      <c r="F27" s="85">
        <v>2057</v>
      </c>
      <c r="G27" s="87">
        <f t="shared" si="2"/>
        <v>2499</v>
      </c>
      <c r="H27" s="87">
        <v>2102</v>
      </c>
      <c r="I27" s="87"/>
      <c r="J27" s="137">
        <f t="shared" si="3"/>
        <v>6658</v>
      </c>
      <c r="K27" s="138">
        <f t="shared" si="4"/>
        <v>66.202644923933576</v>
      </c>
      <c r="L27" s="12"/>
      <c r="M27" s="100">
        <v>4556</v>
      </c>
      <c r="N27" s="101"/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3085</v>
      </c>
      <c r="D28" s="66">
        <v>3959</v>
      </c>
      <c r="E28" s="66">
        <v>3959</v>
      </c>
      <c r="F28" s="67">
        <v>339</v>
      </c>
      <c r="G28" s="87">
        <f t="shared" si="2"/>
        <v>1083</v>
      </c>
      <c r="H28" s="68">
        <v>-42</v>
      </c>
      <c r="I28" s="68"/>
      <c r="J28" s="130">
        <f t="shared" si="3"/>
        <v>1380</v>
      </c>
      <c r="K28" s="134">
        <f t="shared" si="4"/>
        <v>34.857287193735793</v>
      </c>
      <c r="L28" s="12"/>
      <c r="M28" s="91">
        <v>1422</v>
      </c>
      <c r="N28" s="95"/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5"/>
        <v>0</v>
      </c>
      <c r="I29" s="68"/>
      <c r="J29" s="130">
        <f t="shared" si="3"/>
        <v>0</v>
      </c>
      <c r="K29" s="134" t="str">
        <f t="shared" si="4"/>
        <v>x</v>
      </c>
      <c r="L29" s="12"/>
      <c r="M29" s="91">
        <v>0</v>
      </c>
      <c r="N29" s="95"/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5157</v>
      </c>
      <c r="D30" s="66">
        <v>4589</v>
      </c>
      <c r="E30" s="66">
        <v>4589</v>
      </c>
      <c r="F30" s="67">
        <v>623</v>
      </c>
      <c r="G30" s="87">
        <f t="shared" si="2"/>
        <v>941</v>
      </c>
      <c r="H30" s="68">
        <v>2383</v>
      </c>
      <c r="I30" s="68"/>
      <c r="J30" s="130">
        <f t="shared" si="3"/>
        <v>3947</v>
      </c>
      <c r="K30" s="134">
        <f t="shared" si="4"/>
        <v>86.010023970363918</v>
      </c>
      <c r="L30" s="12"/>
      <c r="M30" s="91">
        <v>1564</v>
      </c>
      <c r="N30" s="95"/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6346</v>
      </c>
      <c r="D31" s="66">
        <v>8029</v>
      </c>
      <c r="E31" s="66">
        <v>8029</v>
      </c>
      <c r="F31" s="67">
        <v>1226</v>
      </c>
      <c r="G31" s="87">
        <f t="shared" si="2"/>
        <v>1628</v>
      </c>
      <c r="H31" s="68">
        <v>1404</v>
      </c>
      <c r="I31" s="68"/>
      <c r="J31" s="130">
        <f t="shared" si="3"/>
        <v>4258</v>
      </c>
      <c r="K31" s="134">
        <f t="shared" si="4"/>
        <v>53.032756258562706</v>
      </c>
      <c r="L31" s="12"/>
      <c r="M31" s="91">
        <v>2854</v>
      </c>
      <c r="N31" s="95"/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26189</v>
      </c>
      <c r="D32" s="66">
        <v>32802</v>
      </c>
      <c r="E32" s="66">
        <v>32802</v>
      </c>
      <c r="F32" s="67">
        <v>7056</v>
      </c>
      <c r="G32" s="87">
        <f t="shared" si="2"/>
        <v>8163</v>
      </c>
      <c r="H32" s="68">
        <v>8619</v>
      </c>
      <c r="I32" s="68"/>
      <c r="J32" s="130">
        <f t="shared" si="3"/>
        <v>23838</v>
      </c>
      <c r="K32" s="134">
        <f t="shared" si="4"/>
        <v>72.672398024510699</v>
      </c>
      <c r="L32" s="12"/>
      <c r="M32" s="91">
        <v>15219</v>
      </c>
      <c r="N32" s="95"/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10264</v>
      </c>
      <c r="D33" s="66">
        <v>15352</v>
      </c>
      <c r="E33" s="66">
        <v>15352</v>
      </c>
      <c r="F33" s="67">
        <v>2765</v>
      </c>
      <c r="G33" s="87">
        <v>3237</v>
      </c>
      <c r="H33" s="68">
        <v>3364</v>
      </c>
      <c r="I33" s="68"/>
      <c r="J33" s="130">
        <f t="shared" si="3"/>
        <v>9366</v>
      </c>
      <c r="K33" s="134">
        <f t="shared" si="4"/>
        <v>61.008337675872845</v>
      </c>
      <c r="L33" s="12"/>
      <c r="M33" s="91">
        <v>5936</v>
      </c>
      <c r="N33" s="95"/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6</v>
      </c>
      <c r="H34" s="68">
        <v>0</v>
      </c>
      <c r="I34" s="68"/>
      <c r="J34" s="130">
        <f t="shared" si="3"/>
        <v>6</v>
      </c>
      <c r="K34" s="134" t="str">
        <f t="shared" si="4"/>
        <v>x</v>
      </c>
      <c r="L34" s="12"/>
      <c r="M34" s="91">
        <v>6</v>
      </c>
      <c r="N34" s="95"/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893</v>
      </c>
      <c r="D35" s="66">
        <v>1526</v>
      </c>
      <c r="E35" s="66">
        <v>1848</v>
      </c>
      <c r="F35" s="67">
        <v>551</v>
      </c>
      <c r="G35" s="87">
        <f t="shared" si="2"/>
        <v>455</v>
      </c>
      <c r="H35" s="68">
        <v>593</v>
      </c>
      <c r="I35" s="68"/>
      <c r="J35" s="130">
        <f t="shared" si="3"/>
        <v>1599</v>
      </c>
      <c r="K35" s="134">
        <f t="shared" si="4"/>
        <v>86.525974025974023</v>
      </c>
      <c r="L35" s="12"/>
      <c r="M35" s="91">
        <v>1006</v>
      </c>
      <c r="N35" s="95"/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1479</v>
      </c>
      <c r="D36" s="66">
        <v>2419</v>
      </c>
      <c r="E36" s="66">
        <v>2419</v>
      </c>
      <c r="F36" s="67">
        <v>212</v>
      </c>
      <c r="G36" s="87">
        <f t="shared" si="2"/>
        <v>321</v>
      </c>
      <c r="H36" s="68">
        <v>700</v>
      </c>
      <c r="I36" s="68"/>
      <c r="J36" s="130">
        <f t="shared" si="3"/>
        <v>1233</v>
      </c>
      <c r="K36" s="134">
        <f t="shared" si="4"/>
        <v>50.971475816453079</v>
      </c>
      <c r="L36" s="12"/>
      <c r="M36" s="91">
        <v>533</v>
      </c>
      <c r="N36" s="95"/>
      <c r="O36" s="95"/>
      <c r="P36" s="2"/>
    </row>
    <row r="37" spans="1:16" ht="12.75" customHeight="1" x14ac:dyDescent="0.3">
      <c r="A37" s="57" t="s">
        <v>57</v>
      </c>
      <c r="B37" s="19"/>
      <c r="C37" s="74">
        <v>59745</v>
      </c>
      <c r="D37" s="74">
        <f>SUM(D27:D36)</f>
        <v>78733</v>
      </c>
      <c r="E37" s="74">
        <f>SUM(E27:E36)</f>
        <v>79055</v>
      </c>
      <c r="F37" s="74">
        <f>SUM(F27:F36)</f>
        <v>14829</v>
      </c>
      <c r="G37" s="74">
        <f>SUM(G27:G36)</f>
        <v>18333</v>
      </c>
      <c r="H37" s="74">
        <f>SUM(H27:H36)</f>
        <v>19123</v>
      </c>
      <c r="I37" s="74"/>
      <c r="J37" s="74">
        <f t="shared" si="3"/>
        <v>52285</v>
      </c>
      <c r="K37" s="133">
        <f t="shared" si="4"/>
        <v>66.13749920941116</v>
      </c>
      <c r="L37" s="12"/>
      <c r="M37" s="97">
        <f>SUM(M27:M36)</f>
        <v>33096</v>
      </c>
      <c r="N37" s="97" t="str">
        <f>IF(COUNT(N27:N36)=0,"",SUM(N27:N36))</f>
        <v/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131</v>
      </c>
      <c r="D38" s="66">
        <v>30</v>
      </c>
      <c r="E38" s="66">
        <v>415</v>
      </c>
      <c r="F38" s="67">
        <v>156</v>
      </c>
      <c r="G38" s="87">
        <f>M38-F38</f>
        <v>67</v>
      </c>
      <c r="H38" s="68">
        <v>1</v>
      </c>
      <c r="I38" s="68"/>
      <c r="J38" s="130">
        <f t="shared" si="3"/>
        <v>224</v>
      </c>
      <c r="K38" s="134">
        <f t="shared" si="4"/>
        <v>53.975903614457835</v>
      </c>
      <c r="L38" s="12"/>
      <c r="M38" s="91">
        <v>223</v>
      </c>
      <c r="N38" s="95"/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1490</v>
      </c>
      <c r="D39" s="66">
        <v>1167</v>
      </c>
      <c r="E39" s="66">
        <v>1167</v>
      </c>
      <c r="F39" s="67">
        <v>284</v>
      </c>
      <c r="G39" s="87">
        <f>M39-F39</f>
        <v>289</v>
      </c>
      <c r="H39" s="68">
        <v>317</v>
      </c>
      <c r="I39" s="68"/>
      <c r="J39" s="130">
        <f t="shared" si="3"/>
        <v>890</v>
      </c>
      <c r="K39" s="134">
        <f t="shared" si="4"/>
        <v>76.263924592973424</v>
      </c>
      <c r="L39" s="12"/>
      <c r="M39" s="91">
        <v>573</v>
      </c>
      <c r="N39" s="95"/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3"/>
        <v>0</v>
      </c>
      <c r="K40" s="134" t="str">
        <f t="shared" si="4"/>
        <v>x</v>
      </c>
      <c r="L40" s="12"/>
      <c r="M40" s="91">
        <v>0</v>
      </c>
      <c r="N40" s="95"/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61128</v>
      </c>
      <c r="D41" s="66">
        <v>77450</v>
      </c>
      <c r="E41" s="66">
        <v>77450</v>
      </c>
      <c r="F41" s="67">
        <v>19363</v>
      </c>
      <c r="G41" s="87">
        <f>M41-F41</f>
        <v>19363</v>
      </c>
      <c r="H41" s="68">
        <v>19363</v>
      </c>
      <c r="I41" s="68"/>
      <c r="J41" s="130">
        <f t="shared" si="3"/>
        <v>58089</v>
      </c>
      <c r="K41" s="134">
        <f t="shared" si="4"/>
        <v>75.001936733376368</v>
      </c>
      <c r="L41" s="12"/>
      <c r="M41" s="91">
        <v>38726</v>
      </c>
      <c r="N41" s="95"/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35</v>
      </c>
      <c r="D42" s="66">
        <v>23</v>
      </c>
      <c r="E42" s="66">
        <v>150</v>
      </c>
      <c r="F42" s="67">
        <v>3</v>
      </c>
      <c r="G42" s="87">
        <f>M42-F42</f>
        <v>115</v>
      </c>
      <c r="H42" s="68">
        <v>25</v>
      </c>
      <c r="I42" s="68"/>
      <c r="J42" s="130">
        <f t="shared" si="3"/>
        <v>143</v>
      </c>
      <c r="K42" s="134">
        <f t="shared" si="4"/>
        <v>95.333333333333343</v>
      </c>
      <c r="L42" s="12"/>
      <c r="M42" s="91">
        <v>118</v>
      </c>
      <c r="N42" s="95"/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62784</v>
      </c>
      <c r="D43" s="74">
        <f>SUM(D38:D42)</f>
        <v>78670</v>
      </c>
      <c r="E43" s="74">
        <f>SUM(E38:E42)</f>
        <v>79182</v>
      </c>
      <c r="F43" s="74">
        <f>SUM(F38:F42)</f>
        <v>19806</v>
      </c>
      <c r="G43" s="74">
        <f>SUM(G38:G42)</f>
        <v>19834</v>
      </c>
      <c r="H43" s="74">
        <f>SUM(H38:H42)</f>
        <v>19706</v>
      </c>
      <c r="I43" s="74"/>
      <c r="J43" s="74">
        <f t="shared" si="3"/>
        <v>59346</v>
      </c>
      <c r="K43" s="133">
        <f t="shared" si="4"/>
        <v>74.948852011820861</v>
      </c>
      <c r="L43" s="12"/>
      <c r="M43" s="97">
        <f>SUM(M38:M42)</f>
        <v>39640</v>
      </c>
      <c r="N43" s="97" t="str">
        <f>IF(COUNT(N38:N42)=0,"",SUM(N38:N42))</f>
        <v/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1656</v>
      </c>
      <c r="D45" s="74">
        <f t="shared" si="6"/>
        <v>1220</v>
      </c>
      <c r="E45" s="74">
        <f t="shared" si="6"/>
        <v>1732</v>
      </c>
      <c r="F45" s="74">
        <f t="shared" si="6"/>
        <v>443</v>
      </c>
      <c r="G45" s="74">
        <f t="shared" si="6"/>
        <v>471</v>
      </c>
      <c r="H45" s="74">
        <f t="shared" si="6"/>
        <v>343</v>
      </c>
      <c r="I45" s="74"/>
      <c r="J45" s="74">
        <f>SUM(F45:I45)</f>
        <v>1257</v>
      </c>
      <c r="K45" s="133">
        <f>IF(ROUND(E45,0)=0,"x",J45/E45*100)</f>
        <v>72.575057736720552</v>
      </c>
      <c r="L45" s="12"/>
      <c r="M45" s="97">
        <f>M43-M41</f>
        <v>914</v>
      </c>
      <c r="N45" s="97" t="str">
        <f>IF(OR(N43="",N41=""),"",N43-N41)</f>
        <v/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3039</v>
      </c>
      <c r="D46" s="74">
        <f t="shared" si="7"/>
        <v>-63</v>
      </c>
      <c r="E46" s="74">
        <f t="shared" si="7"/>
        <v>127</v>
      </c>
      <c r="F46" s="90">
        <f t="shared" si="7"/>
        <v>4977</v>
      </c>
      <c r="G46" s="90">
        <f t="shared" si="7"/>
        <v>1501</v>
      </c>
      <c r="H46" s="90">
        <f t="shared" si="7"/>
        <v>583</v>
      </c>
      <c r="I46" s="90"/>
      <c r="J46" s="90">
        <f>SUM(F46:I46)</f>
        <v>7061</v>
      </c>
      <c r="K46" s="140">
        <f>IF(ROUND(E46,0)=0,"x",J46/E46*100)</f>
        <v>5559.8425196850394</v>
      </c>
      <c r="L46" s="128"/>
      <c r="M46" s="104">
        <f>M43-M37</f>
        <v>6544</v>
      </c>
      <c r="N46" s="97" t="str">
        <f>IF(OR(N43="",N37=""),"",N43-N37)</f>
        <v/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-58089</v>
      </c>
      <c r="D47" s="74">
        <f t="shared" si="8"/>
        <v>-77513</v>
      </c>
      <c r="E47" s="74">
        <f t="shared" si="8"/>
        <v>-77323</v>
      </c>
      <c r="F47" s="74">
        <f t="shared" si="8"/>
        <v>-14386</v>
      </c>
      <c r="G47" s="74">
        <f t="shared" si="8"/>
        <v>-17862</v>
      </c>
      <c r="H47" s="74">
        <f t="shared" si="8"/>
        <v>-18780</v>
      </c>
      <c r="I47" s="74"/>
      <c r="J47" s="74">
        <f>SUM(F47:I47)</f>
        <v>-51028</v>
      </c>
      <c r="K47" s="133">
        <f>IF(ROUND(E47,0)=0,"x",J47/E47*100)</f>
        <v>65.993300828990073</v>
      </c>
      <c r="L47" s="12"/>
      <c r="M47" s="97">
        <f>M46-M41</f>
        <v>-32182</v>
      </c>
      <c r="N47" s="97" t="str">
        <f>IF(OR(N46="",N41=""),"",N46-N41)</f>
        <v/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88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75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89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8039F-FED0-4682-BBD1-96CD53FD85B3}">
  <dimension ref="A1:P53"/>
  <sheetViews>
    <sheetView workbookViewId="0">
      <selection activeCell="R1" sqref="R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90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22</v>
      </c>
      <c r="D11" s="66">
        <v>23</v>
      </c>
      <c r="E11" s="66">
        <v>23</v>
      </c>
      <c r="F11" s="67">
        <v>22</v>
      </c>
      <c r="G11" s="68">
        <f t="shared" ref="G11:H17" si="0">M11</f>
        <v>22</v>
      </c>
      <c r="H11" s="68">
        <f t="shared" si="0"/>
        <v>22</v>
      </c>
      <c r="I11" s="68"/>
      <c r="J11" s="130" t="s">
        <v>25</v>
      </c>
      <c r="K11" s="131" t="s">
        <v>25</v>
      </c>
      <c r="L11" s="12"/>
      <c r="M11" s="91">
        <v>22</v>
      </c>
      <c r="N11" s="92">
        <v>22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21</v>
      </c>
      <c r="D12" s="70">
        <v>18</v>
      </c>
      <c r="E12" s="70">
        <v>18</v>
      </c>
      <c r="F12" s="71">
        <v>21</v>
      </c>
      <c r="G12" s="72">
        <f t="shared" si="0"/>
        <v>21</v>
      </c>
      <c r="H12" s="72">
        <f t="shared" si="0"/>
        <v>21</v>
      </c>
      <c r="I12" s="72"/>
      <c r="J12" s="132" t="s">
        <v>25</v>
      </c>
      <c r="K12" s="131" t="s">
        <v>25</v>
      </c>
      <c r="L12" s="12"/>
      <c r="M12" s="93">
        <v>21</v>
      </c>
      <c r="N12" s="94">
        <v>21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4882</v>
      </c>
      <c r="D13" s="73" t="s">
        <v>25</v>
      </c>
      <c r="E13" s="73" t="s">
        <v>25</v>
      </c>
      <c r="F13" s="67">
        <v>4921</v>
      </c>
      <c r="G13" s="68">
        <f t="shared" si="0"/>
        <v>4942</v>
      </c>
      <c r="H13" s="68">
        <f t="shared" si="0"/>
        <v>4857</v>
      </c>
      <c r="I13" s="68"/>
      <c r="J13" s="130" t="s">
        <v>25</v>
      </c>
      <c r="K13" s="131" t="s">
        <v>25</v>
      </c>
      <c r="L13" s="12"/>
      <c r="M13" s="91">
        <v>4942</v>
      </c>
      <c r="N13" s="95">
        <v>4857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4537</v>
      </c>
      <c r="D14" s="73" t="s">
        <v>25</v>
      </c>
      <c r="E14" s="73" t="s">
        <v>25</v>
      </c>
      <c r="F14" s="67">
        <v>4589</v>
      </c>
      <c r="G14" s="68">
        <f t="shared" si="0"/>
        <v>4624</v>
      </c>
      <c r="H14" s="68">
        <f t="shared" si="0"/>
        <v>4477</v>
      </c>
      <c r="I14" s="68"/>
      <c r="J14" s="130" t="s">
        <v>25</v>
      </c>
      <c r="K14" s="131" t="s">
        <v>25</v>
      </c>
      <c r="L14" s="12"/>
      <c r="M14" s="91">
        <v>4624</v>
      </c>
      <c r="N14" s="95">
        <v>4477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38</v>
      </c>
      <c r="D15" s="73" t="s">
        <v>25</v>
      </c>
      <c r="E15" s="73" t="s">
        <v>25</v>
      </c>
      <c r="F15" s="67">
        <v>0</v>
      </c>
      <c r="G15" s="68">
        <f t="shared" si="0"/>
        <v>0</v>
      </c>
      <c r="H15" s="68">
        <f t="shared" si="0"/>
        <v>0</v>
      </c>
      <c r="I15" s="68"/>
      <c r="J15" s="130" t="s">
        <v>25</v>
      </c>
      <c r="K15" s="131" t="s">
        <v>25</v>
      </c>
      <c r="L15" s="12"/>
      <c r="M15" s="91">
        <v>0</v>
      </c>
      <c r="N15" s="95">
        <v>0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1054</v>
      </c>
      <c r="D16" s="73" t="s">
        <v>25</v>
      </c>
      <c r="E16" s="73" t="s">
        <v>25</v>
      </c>
      <c r="F16" s="67">
        <v>4260</v>
      </c>
      <c r="G16" s="68">
        <f t="shared" si="0"/>
        <v>3271</v>
      </c>
      <c r="H16" s="68">
        <f t="shared" si="0"/>
        <v>2281</v>
      </c>
      <c r="I16" s="68"/>
      <c r="J16" s="130" t="s">
        <v>25</v>
      </c>
      <c r="K16" s="131" t="s">
        <v>25</v>
      </c>
      <c r="L16" s="12"/>
      <c r="M16" s="91">
        <v>3271</v>
      </c>
      <c r="N16" s="95">
        <v>2281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1990</v>
      </c>
      <c r="D17" s="73" t="s">
        <v>25</v>
      </c>
      <c r="E17" s="73" t="s">
        <v>25</v>
      </c>
      <c r="F17" s="67">
        <v>1746</v>
      </c>
      <c r="G17" s="68">
        <f t="shared" si="0"/>
        <v>2046</v>
      </c>
      <c r="H17" s="68">
        <f t="shared" si="0"/>
        <v>3001</v>
      </c>
      <c r="I17" s="68"/>
      <c r="J17" s="130" t="s">
        <v>25</v>
      </c>
      <c r="K17" s="131" t="s">
        <v>25</v>
      </c>
      <c r="L17" s="12"/>
      <c r="M17" s="91">
        <v>2046</v>
      </c>
      <c r="N17" s="95">
        <v>3001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3427</v>
      </c>
      <c r="D18" s="74" t="s">
        <v>25</v>
      </c>
      <c r="E18" s="74" t="s">
        <v>25</v>
      </c>
      <c r="F18" s="74">
        <f>F13-F14+F15+F16+F17</f>
        <v>6338</v>
      </c>
      <c r="G18" s="74">
        <f>G13-G14+G15+G16+G17</f>
        <v>5635</v>
      </c>
      <c r="H18" s="75">
        <f>H13-H14+H15+H16+H17</f>
        <v>5662</v>
      </c>
      <c r="I18" s="75"/>
      <c r="J18" s="74" t="s">
        <v>25</v>
      </c>
      <c r="K18" s="74" t="s">
        <v>25</v>
      </c>
      <c r="L18" s="12"/>
      <c r="M18" s="96">
        <f>M13-M14+M15+M16+M17</f>
        <v>5635</v>
      </c>
      <c r="N18" s="96">
        <f>IF(COUNT(N13:N17)=0,"",N13-N14+N15+N16+N17)</f>
        <v>5662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345</v>
      </c>
      <c r="D19" s="73" t="s">
        <v>25</v>
      </c>
      <c r="E19" s="73" t="s">
        <v>25</v>
      </c>
      <c r="F19" s="67">
        <v>332</v>
      </c>
      <c r="G19" s="68">
        <f t="shared" ref="G19:H23" si="1">M19</f>
        <v>318</v>
      </c>
      <c r="H19" s="68">
        <f t="shared" si="1"/>
        <v>305</v>
      </c>
      <c r="I19" s="68"/>
      <c r="J19" s="130" t="s">
        <v>25</v>
      </c>
      <c r="K19" s="131" t="s">
        <v>25</v>
      </c>
      <c r="L19" s="12"/>
      <c r="M19" s="91">
        <v>318</v>
      </c>
      <c r="N19" s="95">
        <v>305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900</v>
      </c>
      <c r="D20" s="73" t="s">
        <v>25</v>
      </c>
      <c r="E20" s="73" t="s">
        <v>25</v>
      </c>
      <c r="F20" s="67">
        <v>598</v>
      </c>
      <c r="G20" s="68">
        <f t="shared" si="1"/>
        <v>612</v>
      </c>
      <c r="H20" s="68">
        <f t="shared" si="1"/>
        <v>666</v>
      </c>
      <c r="I20" s="68"/>
      <c r="J20" s="130" t="s">
        <v>25</v>
      </c>
      <c r="K20" s="131" t="s">
        <v>25</v>
      </c>
      <c r="L20" s="12"/>
      <c r="M20" s="91">
        <v>612</v>
      </c>
      <c r="N20" s="95">
        <v>666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732</v>
      </c>
      <c r="D21" s="73" t="s">
        <v>25</v>
      </c>
      <c r="E21" s="73" t="s">
        <v>25</v>
      </c>
      <c r="F21" s="67">
        <v>1056</v>
      </c>
      <c r="G21" s="68">
        <f t="shared" si="1"/>
        <v>1056</v>
      </c>
      <c r="H21" s="68">
        <f t="shared" si="1"/>
        <v>1056</v>
      </c>
      <c r="I21" s="68"/>
      <c r="J21" s="130" t="s">
        <v>25</v>
      </c>
      <c r="K21" s="131" t="s">
        <v>25</v>
      </c>
      <c r="L21" s="12"/>
      <c r="M21" s="91">
        <v>1056</v>
      </c>
      <c r="N21" s="95">
        <v>1056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1450</v>
      </c>
      <c r="D22" s="73" t="s">
        <v>25</v>
      </c>
      <c r="E22" s="73" t="s">
        <v>25</v>
      </c>
      <c r="F22" s="67">
        <v>4451</v>
      </c>
      <c r="G22" s="68">
        <f t="shared" si="1"/>
        <v>3736</v>
      </c>
      <c r="H22" s="68">
        <f t="shared" si="1"/>
        <v>3532</v>
      </c>
      <c r="I22" s="68"/>
      <c r="J22" s="130" t="s">
        <v>25</v>
      </c>
      <c r="K22" s="131" t="s">
        <v>25</v>
      </c>
      <c r="L22" s="12"/>
      <c r="M22" s="91">
        <v>3736</v>
      </c>
      <c r="N22" s="95">
        <v>3532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12885</v>
      </c>
      <c r="D24" s="74">
        <v>12801</v>
      </c>
      <c r="E24" s="74">
        <v>12801</v>
      </c>
      <c r="F24" s="74">
        <v>3486</v>
      </c>
      <c r="G24" s="75">
        <f t="shared" ref="G24:G36" si="2">M24-F24</f>
        <v>3740</v>
      </c>
      <c r="H24" s="75">
        <f t="shared" ref="H24:H36" si="3">N24-M24</f>
        <v>3325</v>
      </c>
      <c r="I24" s="75"/>
      <c r="J24" s="74">
        <f t="shared" ref="J24:J43" si="4">SUM(F24:I24)</f>
        <v>10551</v>
      </c>
      <c r="K24" s="133">
        <f t="shared" ref="K24:K43" si="5">IF(E24=0,"x",J24/E24*100)</f>
        <v>82.423248183735637</v>
      </c>
      <c r="L24" s="12"/>
      <c r="M24" s="96">
        <v>7226</v>
      </c>
      <c r="N24" s="97">
        <v>10551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2050</v>
      </c>
      <c r="D26" s="79">
        <v>4431</v>
      </c>
      <c r="E26" s="79">
        <v>4431</v>
      </c>
      <c r="F26" s="80">
        <v>1107</v>
      </c>
      <c r="G26" s="81">
        <f t="shared" si="2"/>
        <v>1108</v>
      </c>
      <c r="H26" s="82">
        <f t="shared" si="3"/>
        <v>1108</v>
      </c>
      <c r="I26" s="82"/>
      <c r="J26" s="135">
        <f t="shared" si="4"/>
        <v>3323</v>
      </c>
      <c r="K26" s="136">
        <f t="shared" si="5"/>
        <v>74.994357932746553</v>
      </c>
      <c r="L26" s="13"/>
      <c r="M26" s="98">
        <v>2215</v>
      </c>
      <c r="N26" s="99">
        <v>3323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885</v>
      </c>
      <c r="D27" s="84">
        <v>894</v>
      </c>
      <c r="E27" s="84">
        <v>700</v>
      </c>
      <c r="F27" s="85">
        <v>275</v>
      </c>
      <c r="G27" s="87">
        <f t="shared" si="2"/>
        <v>120</v>
      </c>
      <c r="H27" s="87">
        <f t="shared" si="3"/>
        <v>185</v>
      </c>
      <c r="I27" s="87"/>
      <c r="J27" s="137">
        <f t="shared" si="4"/>
        <v>580</v>
      </c>
      <c r="K27" s="138">
        <f t="shared" si="5"/>
        <v>82.857142857142861</v>
      </c>
      <c r="L27" s="12"/>
      <c r="M27" s="100">
        <v>395</v>
      </c>
      <c r="N27" s="101">
        <v>580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524</v>
      </c>
      <c r="D28" s="66">
        <v>500</v>
      </c>
      <c r="E28" s="66">
        <v>560</v>
      </c>
      <c r="F28" s="67">
        <v>275</v>
      </c>
      <c r="G28" s="87">
        <f t="shared" si="2"/>
        <v>55</v>
      </c>
      <c r="H28" s="68">
        <f t="shared" si="3"/>
        <v>124</v>
      </c>
      <c r="I28" s="68"/>
      <c r="J28" s="130">
        <f t="shared" si="4"/>
        <v>454</v>
      </c>
      <c r="K28" s="134">
        <f t="shared" si="5"/>
        <v>81.071428571428569</v>
      </c>
      <c r="L28" s="12"/>
      <c r="M28" s="91">
        <v>330</v>
      </c>
      <c r="N28" s="95">
        <v>454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270</v>
      </c>
      <c r="D30" s="66">
        <v>200</v>
      </c>
      <c r="E30" s="66">
        <v>200</v>
      </c>
      <c r="F30" s="67">
        <v>12</v>
      </c>
      <c r="G30" s="87">
        <f t="shared" si="2"/>
        <v>55</v>
      </c>
      <c r="H30" s="68">
        <f t="shared" si="3"/>
        <v>88</v>
      </c>
      <c r="I30" s="68"/>
      <c r="J30" s="130">
        <f t="shared" si="4"/>
        <v>155</v>
      </c>
      <c r="K30" s="134">
        <f t="shared" si="5"/>
        <v>77.5</v>
      </c>
      <c r="L30" s="12"/>
      <c r="M30" s="91">
        <v>67</v>
      </c>
      <c r="N30" s="95">
        <v>155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902</v>
      </c>
      <c r="D31" s="66">
        <v>783</v>
      </c>
      <c r="E31" s="66">
        <v>1007</v>
      </c>
      <c r="F31" s="67">
        <v>279</v>
      </c>
      <c r="G31" s="87">
        <f t="shared" si="2"/>
        <v>297</v>
      </c>
      <c r="H31" s="68">
        <f t="shared" si="3"/>
        <v>285</v>
      </c>
      <c r="I31" s="68"/>
      <c r="J31" s="130">
        <f t="shared" si="4"/>
        <v>861</v>
      </c>
      <c r="K31" s="134">
        <f t="shared" si="5"/>
        <v>85.501489572989072</v>
      </c>
      <c r="L31" s="12"/>
      <c r="M31" s="91">
        <v>576</v>
      </c>
      <c r="N31" s="95">
        <v>861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7852</v>
      </c>
      <c r="D32" s="66">
        <v>7700</v>
      </c>
      <c r="E32" s="66">
        <v>7700</v>
      </c>
      <c r="F32" s="67">
        <v>2069</v>
      </c>
      <c r="G32" s="87">
        <f t="shared" si="2"/>
        <v>2445</v>
      </c>
      <c r="H32" s="68">
        <f t="shared" si="3"/>
        <v>1911</v>
      </c>
      <c r="I32" s="68"/>
      <c r="J32" s="130">
        <f t="shared" si="4"/>
        <v>6425</v>
      </c>
      <c r="K32" s="134">
        <f t="shared" si="5"/>
        <v>83.441558441558442</v>
      </c>
      <c r="L32" s="12"/>
      <c r="M32" s="91">
        <v>4514</v>
      </c>
      <c r="N32" s="95">
        <v>6425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2837</v>
      </c>
      <c r="D33" s="66">
        <v>2979</v>
      </c>
      <c r="E33" s="66">
        <v>2979</v>
      </c>
      <c r="F33" s="67">
        <v>750</v>
      </c>
      <c r="G33" s="87">
        <f t="shared" si="2"/>
        <v>872</v>
      </c>
      <c r="H33" s="68">
        <f t="shared" si="3"/>
        <v>676</v>
      </c>
      <c r="I33" s="68"/>
      <c r="J33" s="130">
        <f t="shared" si="4"/>
        <v>2298</v>
      </c>
      <c r="K33" s="134">
        <f t="shared" si="5"/>
        <v>77.139979859013096</v>
      </c>
      <c r="L33" s="12"/>
      <c r="M33" s="91">
        <v>1622</v>
      </c>
      <c r="N33" s="95">
        <v>2298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55</v>
      </c>
      <c r="D35" s="66">
        <v>55</v>
      </c>
      <c r="E35" s="66">
        <v>55</v>
      </c>
      <c r="F35" s="67">
        <v>14</v>
      </c>
      <c r="G35" s="87">
        <f t="shared" si="2"/>
        <v>13</v>
      </c>
      <c r="H35" s="68">
        <f t="shared" si="3"/>
        <v>14</v>
      </c>
      <c r="I35" s="68"/>
      <c r="J35" s="130">
        <f t="shared" si="4"/>
        <v>41</v>
      </c>
      <c r="K35" s="134">
        <f t="shared" si="5"/>
        <v>74.545454545454547</v>
      </c>
      <c r="L35" s="12"/>
      <c r="M35" s="91">
        <v>27</v>
      </c>
      <c r="N35" s="95">
        <v>41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532</v>
      </c>
      <c r="D36" s="66">
        <v>160</v>
      </c>
      <c r="E36" s="66">
        <v>100</v>
      </c>
      <c r="F36" s="67">
        <v>49</v>
      </c>
      <c r="G36" s="87">
        <f t="shared" si="2"/>
        <v>29</v>
      </c>
      <c r="H36" s="68">
        <f t="shared" si="3"/>
        <v>10</v>
      </c>
      <c r="I36" s="68"/>
      <c r="J36" s="130">
        <f t="shared" si="4"/>
        <v>88</v>
      </c>
      <c r="K36" s="134">
        <f t="shared" si="5"/>
        <v>88</v>
      </c>
      <c r="L36" s="12"/>
      <c r="M36" s="91">
        <v>78</v>
      </c>
      <c r="N36" s="95">
        <v>88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13857</v>
      </c>
      <c r="D37" s="74">
        <f>SUM(D27:D36)</f>
        <v>13271</v>
      </c>
      <c r="E37" s="74">
        <f>SUM(E27:E36)</f>
        <v>13301</v>
      </c>
      <c r="F37" s="74">
        <f>SUM(F27:F36)</f>
        <v>3723</v>
      </c>
      <c r="G37" s="74">
        <f>SUM(G27:G36)</f>
        <v>3886</v>
      </c>
      <c r="H37" s="74">
        <f>SUM(H27:H36)</f>
        <v>3293</v>
      </c>
      <c r="I37" s="74"/>
      <c r="J37" s="74">
        <f t="shared" si="4"/>
        <v>10902</v>
      </c>
      <c r="K37" s="133">
        <f t="shared" si="5"/>
        <v>81.963762123148626</v>
      </c>
      <c r="L37" s="12"/>
      <c r="M37" s="97">
        <f>SUM(M27:M36)</f>
        <v>7609</v>
      </c>
      <c r="N37" s="97">
        <f>IF(COUNT(N27:N36)=0,"",SUM(N27:N36))</f>
        <v>10902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/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397</v>
      </c>
      <c r="D39" s="66">
        <v>380</v>
      </c>
      <c r="E39" s="66">
        <v>380</v>
      </c>
      <c r="F39" s="67">
        <v>120</v>
      </c>
      <c r="G39" s="87">
        <f>M39-F39</f>
        <v>119</v>
      </c>
      <c r="H39" s="68">
        <f>N39-M39</f>
        <v>101</v>
      </c>
      <c r="I39" s="68"/>
      <c r="J39" s="130">
        <f t="shared" si="4"/>
        <v>340</v>
      </c>
      <c r="K39" s="134">
        <f t="shared" si="5"/>
        <v>89.473684210526315</v>
      </c>
      <c r="L39" s="12"/>
      <c r="M39" s="91">
        <v>239</v>
      </c>
      <c r="N39" s="95">
        <v>340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12885</v>
      </c>
      <c r="D41" s="66">
        <v>12801</v>
      </c>
      <c r="E41" s="66">
        <v>12801</v>
      </c>
      <c r="F41" s="67">
        <v>3486</v>
      </c>
      <c r="G41" s="87">
        <f>M41-F41</f>
        <v>3740</v>
      </c>
      <c r="H41" s="68">
        <f>N41-M41</f>
        <v>3325</v>
      </c>
      <c r="I41" s="68"/>
      <c r="J41" s="130">
        <f t="shared" si="4"/>
        <v>10551</v>
      </c>
      <c r="K41" s="134">
        <f t="shared" si="5"/>
        <v>82.423248183735637</v>
      </c>
      <c r="L41" s="12"/>
      <c r="M41" s="91">
        <v>7226</v>
      </c>
      <c r="N41" s="95">
        <v>10551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575</v>
      </c>
      <c r="D42" s="66">
        <v>90</v>
      </c>
      <c r="E42" s="66">
        <v>120</v>
      </c>
      <c r="F42" s="67">
        <v>15</v>
      </c>
      <c r="G42" s="87">
        <f>M42-F42</f>
        <v>42</v>
      </c>
      <c r="H42" s="68">
        <f>N42-M42</f>
        <v>56</v>
      </c>
      <c r="I42" s="68"/>
      <c r="J42" s="130">
        <f t="shared" si="4"/>
        <v>113</v>
      </c>
      <c r="K42" s="134">
        <f t="shared" si="5"/>
        <v>94.166666666666671</v>
      </c>
      <c r="L42" s="12"/>
      <c r="M42" s="91">
        <v>57</v>
      </c>
      <c r="N42" s="95">
        <v>113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13857</v>
      </c>
      <c r="D43" s="74">
        <f>SUM(D38:D42)</f>
        <v>13271</v>
      </c>
      <c r="E43" s="74">
        <f>SUM(E38:E42)</f>
        <v>13301</v>
      </c>
      <c r="F43" s="74">
        <f>SUM(F38:F42)</f>
        <v>3621</v>
      </c>
      <c r="G43" s="74">
        <f>SUM(G38:G42)</f>
        <v>3901</v>
      </c>
      <c r="H43" s="74">
        <f>SUM(H38:H42)</f>
        <v>3482</v>
      </c>
      <c r="I43" s="74"/>
      <c r="J43" s="74">
        <f t="shared" si="4"/>
        <v>11004</v>
      </c>
      <c r="K43" s="133">
        <f t="shared" si="5"/>
        <v>82.730621757762577</v>
      </c>
      <c r="L43" s="12"/>
      <c r="M43" s="97">
        <f>SUM(M38:M42)</f>
        <v>7522</v>
      </c>
      <c r="N43" s="97">
        <f>IF(COUNT(N38:N42)=0,"",SUM(N38:N42))</f>
        <v>11004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972</v>
      </c>
      <c r="D45" s="74">
        <f t="shared" si="6"/>
        <v>470</v>
      </c>
      <c r="E45" s="74">
        <f t="shared" si="6"/>
        <v>500</v>
      </c>
      <c r="F45" s="74">
        <f t="shared" si="6"/>
        <v>135</v>
      </c>
      <c r="G45" s="74">
        <f t="shared" si="6"/>
        <v>161</v>
      </c>
      <c r="H45" s="74">
        <f t="shared" si="6"/>
        <v>157</v>
      </c>
      <c r="I45" s="74"/>
      <c r="J45" s="74">
        <f>SUM(F45:I45)</f>
        <v>453</v>
      </c>
      <c r="K45" s="133">
        <f>IF(ROUND(E45,0)=0,"x",J45/E45*100)</f>
        <v>90.600000000000009</v>
      </c>
      <c r="L45" s="12"/>
      <c r="M45" s="97">
        <f>M43-M41</f>
        <v>296</v>
      </c>
      <c r="N45" s="97">
        <f>IF(OR(N43="",N41=""),"",N43-N41)</f>
        <v>453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0</v>
      </c>
      <c r="D46" s="74">
        <f t="shared" si="7"/>
        <v>0</v>
      </c>
      <c r="E46" s="74">
        <f t="shared" si="7"/>
        <v>0</v>
      </c>
      <c r="F46" s="188">
        <f t="shared" si="7"/>
        <v>-102</v>
      </c>
      <c r="G46" s="90">
        <f t="shared" si="7"/>
        <v>15</v>
      </c>
      <c r="H46" s="74">
        <f t="shared" si="7"/>
        <v>189</v>
      </c>
      <c r="I46" s="74"/>
      <c r="J46" s="188">
        <f>SUM(F46:I46)</f>
        <v>102</v>
      </c>
      <c r="K46" s="133" t="str">
        <f>IF(ROUND(E46,0)=0,"x",J46/E46*100)</f>
        <v>x</v>
      </c>
      <c r="L46" s="12"/>
      <c r="M46" s="189">
        <f>M43-M37</f>
        <v>-87</v>
      </c>
      <c r="N46" s="97">
        <f>IF(OR(N43="",N37=""),"",N43-N37)</f>
        <v>102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-12885</v>
      </c>
      <c r="D47" s="74">
        <f t="shared" si="8"/>
        <v>-12801</v>
      </c>
      <c r="E47" s="74">
        <f t="shared" si="8"/>
        <v>-12801</v>
      </c>
      <c r="F47" s="74">
        <f t="shared" si="8"/>
        <v>-3588</v>
      </c>
      <c r="G47" s="74">
        <f t="shared" si="8"/>
        <v>-3725</v>
      </c>
      <c r="H47" s="74">
        <f t="shared" si="8"/>
        <v>-3136</v>
      </c>
      <c r="I47" s="74"/>
      <c r="J47" s="74">
        <f>SUM(F47:I47)</f>
        <v>-10449</v>
      </c>
      <c r="K47" s="133">
        <f>IF(ROUND(E47,0)=0,"x",J47/E47*100)</f>
        <v>81.626435434731661</v>
      </c>
      <c r="L47" s="12"/>
      <c r="M47" s="97">
        <f>M46-M41</f>
        <v>-7313</v>
      </c>
      <c r="N47" s="97">
        <f>IF(OR(N46="",N41=""),"",N46-N41)</f>
        <v>-10449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91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92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93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68F40-5037-44E6-B0AD-64496A6591F3}">
  <dimension ref="A1:P53"/>
  <sheetViews>
    <sheetView workbookViewId="0">
      <selection activeCell="T1" sqref="T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38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42"/>
    </row>
    <row r="2" spans="1:16" ht="1.5" customHeight="1" x14ac:dyDescent="0.3">
      <c r="A2" s="144"/>
      <c r="B2" s="145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7"/>
      <c r="P2" s="146"/>
    </row>
    <row r="3" spans="1:16" ht="17.399999999999999" x14ac:dyDescent="0.3">
      <c r="A3" s="148" t="s">
        <v>0</v>
      </c>
      <c r="B3" s="149"/>
      <c r="C3" s="150"/>
      <c r="D3" s="150"/>
      <c r="E3" s="150"/>
      <c r="F3" s="5"/>
      <c r="G3" s="5"/>
      <c r="H3" s="150"/>
      <c r="I3" s="150"/>
      <c r="J3" s="150"/>
      <c r="K3" s="150"/>
      <c r="L3" s="150"/>
      <c r="M3" s="150"/>
      <c r="N3" s="150"/>
      <c r="O3" s="150"/>
      <c r="P3" s="146"/>
    </row>
    <row r="4" spans="1:16" ht="17.399999999999999" x14ac:dyDescent="0.3">
      <c r="A4" s="51"/>
      <c r="B4" s="145"/>
      <c r="C4" s="146"/>
      <c r="D4" s="146"/>
      <c r="E4" s="146"/>
      <c r="F4" s="6"/>
      <c r="G4" s="6"/>
      <c r="H4" s="146"/>
      <c r="I4" s="146"/>
      <c r="J4" s="146"/>
      <c r="K4" s="146"/>
      <c r="L4" s="146"/>
      <c r="M4" s="146"/>
      <c r="N4" s="146"/>
      <c r="O4" s="146"/>
      <c r="P4" s="146"/>
    </row>
    <row r="5" spans="1:16" ht="1.5" customHeight="1" x14ac:dyDescent="0.3">
      <c r="A5" s="52"/>
      <c r="B5" s="145"/>
      <c r="C5" s="146"/>
      <c r="D5" s="146"/>
      <c r="E5" s="146"/>
      <c r="F5" s="6"/>
      <c r="G5" s="6"/>
      <c r="H5" s="146"/>
      <c r="I5" s="146"/>
      <c r="J5" s="146"/>
      <c r="K5" s="146"/>
      <c r="L5" s="146"/>
      <c r="M5" s="146"/>
      <c r="N5" s="146"/>
      <c r="O5" s="146"/>
      <c r="P5" s="146"/>
    </row>
    <row r="6" spans="1:16" ht="1.5" customHeight="1" x14ac:dyDescent="0.3">
      <c r="A6" s="144"/>
      <c r="B6" s="145"/>
      <c r="C6" s="146"/>
      <c r="D6" s="146"/>
      <c r="E6" s="146"/>
      <c r="F6" s="6"/>
      <c r="G6" s="6"/>
      <c r="H6" s="146"/>
      <c r="I6" s="146"/>
      <c r="J6" s="146"/>
      <c r="K6" s="146"/>
      <c r="L6" s="146"/>
      <c r="M6" s="146"/>
      <c r="N6" s="146"/>
      <c r="O6" s="146"/>
      <c r="P6" s="146"/>
    </row>
    <row r="7" spans="1:16" ht="17.399999999999999" x14ac:dyDescent="0.3">
      <c r="A7" s="53" t="s">
        <v>1</v>
      </c>
      <c r="B7" s="7"/>
      <c r="C7" s="242" t="s">
        <v>94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146"/>
    </row>
    <row r="8" spans="1:16" ht="12.75" customHeight="1" x14ac:dyDescent="0.3">
      <c r="A8" s="54" t="s">
        <v>3</v>
      </c>
      <c r="B8" s="151"/>
      <c r="C8" s="152"/>
      <c r="D8" s="152"/>
      <c r="E8" s="152"/>
      <c r="F8" s="9"/>
      <c r="G8" s="9"/>
      <c r="H8" s="152"/>
      <c r="I8" s="152"/>
      <c r="J8" s="152"/>
      <c r="K8" s="152"/>
      <c r="L8" s="152"/>
      <c r="M8" s="152"/>
      <c r="N8" s="152"/>
      <c r="O8" s="152"/>
      <c r="P8" s="146"/>
    </row>
    <row r="9" spans="1:16" x14ac:dyDescent="0.3">
      <c r="A9" s="55" t="s">
        <v>4</v>
      </c>
      <c r="B9" s="153" t="s">
        <v>5</v>
      </c>
      <c r="C9" s="15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55"/>
      <c r="M9" s="156" t="s">
        <v>12</v>
      </c>
      <c r="N9" s="156" t="s">
        <v>13</v>
      </c>
      <c r="O9" s="156" t="s">
        <v>12</v>
      </c>
      <c r="P9" s="146"/>
    </row>
    <row r="10" spans="1:16" ht="15" customHeight="1" x14ac:dyDescent="0.3">
      <c r="A10" s="55"/>
      <c r="B10" s="153"/>
      <c r="C10" s="154" t="s">
        <v>14</v>
      </c>
      <c r="D10" s="25">
        <v>2026</v>
      </c>
      <c r="E10" s="25">
        <v>2026</v>
      </c>
      <c r="F10" s="119" t="s">
        <v>15</v>
      </c>
      <c r="G10" s="157" t="s">
        <v>16</v>
      </c>
      <c r="H10" s="157" t="s">
        <v>17</v>
      </c>
      <c r="I10" s="157" t="s">
        <v>18</v>
      </c>
      <c r="J10" s="26" t="s">
        <v>19</v>
      </c>
      <c r="K10" s="26" t="s">
        <v>20</v>
      </c>
      <c r="L10" s="155"/>
      <c r="M10" s="156" t="s">
        <v>21</v>
      </c>
      <c r="N10" s="156" t="s">
        <v>22</v>
      </c>
      <c r="O10" s="156" t="s">
        <v>23</v>
      </c>
      <c r="P10" s="146"/>
    </row>
    <row r="11" spans="1:16" ht="12.75" customHeight="1" x14ac:dyDescent="0.3">
      <c r="A11" s="56" t="s">
        <v>24</v>
      </c>
      <c r="B11" s="158"/>
      <c r="C11" s="159">
        <v>9</v>
      </c>
      <c r="D11" s="66">
        <v>9</v>
      </c>
      <c r="E11" s="66">
        <v>9</v>
      </c>
      <c r="F11" s="67">
        <v>9</v>
      </c>
      <c r="G11" s="160">
        <f t="shared" ref="G11:H17" si="0">M11</f>
        <v>9</v>
      </c>
      <c r="H11" s="160">
        <f t="shared" si="0"/>
        <v>9</v>
      </c>
      <c r="I11" s="160"/>
      <c r="J11" s="130" t="s">
        <v>25</v>
      </c>
      <c r="K11" s="131" t="s">
        <v>25</v>
      </c>
      <c r="L11" s="161"/>
      <c r="M11" s="162">
        <v>9</v>
      </c>
      <c r="N11" s="92">
        <v>9</v>
      </c>
      <c r="O11" s="92"/>
      <c r="P11" s="146"/>
    </row>
    <row r="12" spans="1:16" ht="12.75" customHeight="1" x14ac:dyDescent="0.3">
      <c r="A12" s="56" t="s">
        <v>26</v>
      </c>
      <c r="B12" s="158"/>
      <c r="C12" s="163">
        <v>7.8819999999999997</v>
      </c>
      <c r="D12" s="70">
        <v>7.9</v>
      </c>
      <c r="E12" s="70">
        <v>7.9</v>
      </c>
      <c r="F12" s="71">
        <v>7.8388999999999998</v>
      </c>
      <c r="G12" s="164">
        <f t="shared" si="0"/>
        <v>7.96</v>
      </c>
      <c r="H12" s="164">
        <f t="shared" si="0"/>
        <v>7.9729000000000001</v>
      </c>
      <c r="I12" s="164"/>
      <c r="J12" s="132" t="s">
        <v>25</v>
      </c>
      <c r="K12" s="131" t="s">
        <v>25</v>
      </c>
      <c r="L12" s="161"/>
      <c r="M12" s="165">
        <v>7.96</v>
      </c>
      <c r="N12" s="94">
        <v>7.9729000000000001</v>
      </c>
      <c r="O12" s="94"/>
      <c r="P12" s="146"/>
    </row>
    <row r="13" spans="1:16" ht="12.75" customHeight="1" x14ac:dyDescent="0.3">
      <c r="A13" s="56" t="s">
        <v>27</v>
      </c>
      <c r="B13" s="166"/>
      <c r="C13" s="159">
        <v>2737</v>
      </c>
      <c r="D13" s="73" t="s">
        <v>25</v>
      </c>
      <c r="E13" s="73" t="s">
        <v>25</v>
      </c>
      <c r="F13" s="67">
        <v>2695</v>
      </c>
      <c r="G13" s="160">
        <f t="shared" si="0"/>
        <v>2745</v>
      </c>
      <c r="H13" s="160">
        <f t="shared" si="0"/>
        <v>2723</v>
      </c>
      <c r="I13" s="160"/>
      <c r="J13" s="130" t="s">
        <v>25</v>
      </c>
      <c r="K13" s="131" t="s">
        <v>25</v>
      </c>
      <c r="L13" s="161"/>
      <c r="M13" s="162">
        <v>2745</v>
      </c>
      <c r="N13" s="95">
        <v>2723</v>
      </c>
      <c r="O13" s="95"/>
      <c r="P13" s="146"/>
    </row>
    <row r="14" spans="1:16" ht="12.75" customHeight="1" x14ac:dyDescent="0.3">
      <c r="A14" s="56" t="s">
        <v>28</v>
      </c>
      <c r="B14" s="166"/>
      <c r="C14" s="159">
        <v>2332</v>
      </c>
      <c r="D14" s="73" t="s">
        <v>25</v>
      </c>
      <c r="E14" s="73" t="s">
        <v>25</v>
      </c>
      <c r="F14" s="67">
        <v>2296</v>
      </c>
      <c r="G14" s="160">
        <f t="shared" si="0"/>
        <v>2353</v>
      </c>
      <c r="H14" s="160">
        <f t="shared" si="0"/>
        <v>2337</v>
      </c>
      <c r="I14" s="160"/>
      <c r="J14" s="130" t="s">
        <v>25</v>
      </c>
      <c r="K14" s="131" t="s">
        <v>25</v>
      </c>
      <c r="L14" s="161"/>
      <c r="M14" s="162">
        <v>2353</v>
      </c>
      <c r="N14" s="95">
        <v>2337</v>
      </c>
      <c r="O14" s="95"/>
      <c r="P14" s="146"/>
    </row>
    <row r="15" spans="1:16" ht="12.75" customHeight="1" x14ac:dyDescent="0.3">
      <c r="A15" s="56" t="s">
        <v>29</v>
      </c>
      <c r="B15" s="166" t="s">
        <v>30</v>
      </c>
      <c r="C15" s="159">
        <v>5</v>
      </c>
      <c r="D15" s="73" t="s">
        <v>25</v>
      </c>
      <c r="E15" s="73" t="s">
        <v>25</v>
      </c>
      <c r="F15" s="67">
        <v>0</v>
      </c>
      <c r="G15" s="160">
        <f t="shared" si="0"/>
        <v>0</v>
      </c>
      <c r="H15" s="160">
        <f t="shared" si="0"/>
        <v>0</v>
      </c>
      <c r="I15" s="160"/>
      <c r="J15" s="130" t="s">
        <v>25</v>
      </c>
      <c r="K15" s="131" t="s">
        <v>25</v>
      </c>
      <c r="L15" s="161"/>
      <c r="M15" s="162">
        <v>0</v>
      </c>
      <c r="N15" s="95">
        <v>0</v>
      </c>
      <c r="O15" s="95"/>
      <c r="P15" s="146"/>
    </row>
    <row r="16" spans="1:16" ht="12.75" customHeight="1" x14ac:dyDescent="0.3">
      <c r="A16" s="56" t="s">
        <v>31</v>
      </c>
      <c r="B16" s="166" t="s">
        <v>25</v>
      </c>
      <c r="C16" s="159">
        <v>179</v>
      </c>
      <c r="D16" s="73" t="s">
        <v>25</v>
      </c>
      <c r="E16" s="73" t="s">
        <v>25</v>
      </c>
      <c r="F16" s="67">
        <v>1369</v>
      </c>
      <c r="G16" s="160">
        <f t="shared" si="0"/>
        <v>1030</v>
      </c>
      <c r="H16" s="160">
        <f t="shared" si="0"/>
        <v>677</v>
      </c>
      <c r="I16" s="160"/>
      <c r="J16" s="130" t="s">
        <v>25</v>
      </c>
      <c r="K16" s="131" t="s">
        <v>25</v>
      </c>
      <c r="L16" s="161"/>
      <c r="M16" s="162">
        <v>1030</v>
      </c>
      <c r="N16" s="95">
        <v>677</v>
      </c>
      <c r="O16" s="95"/>
      <c r="P16" s="146"/>
    </row>
    <row r="17" spans="1:16" ht="12.75" customHeight="1" thickBot="1" x14ac:dyDescent="0.35">
      <c r="A17" s="56" t="s">
        <v>32</v>
      </c>
      <c r="B17" s="166" t="s">
        <v>33</v>
      </c>
      <c r="C17" s="159">
        <v>1053</v>
      </c>
      <c r="D17" s="73" t="s">
        <v>25</v>
      </c>
      <c r="E17" s="73" t="s">
        <v>25</v>
      </c>
      <c r="F17" s="67">
        <v>1076</v>
      </c>
      <c r="G17" s="160">
        <f t="shared" si="0"/>
        <v>1113</v>
      </c>
      <c r="H17" s="160">
        <f t="shared" si="0"/>
        <v>1357</v>
      </c>
      <c r="I17" s="160"/>
      <c r="J17" s="130" t="s">
        <v>25</v>
      </c>
      <c r="K17" s="131" t="s">
        <v>25</v>
      </c>
      <c r="L17" s="161"/>
      <c r="M17" s="162">
        <v>1113</v>
      </c>
      <c r="N17" s="95">
        <v>1357</v>
      </c>
      <c r="O17" s="95"/>
      <c r="P17" s="146"/>
    </row>
    <row r="18" spans="1:16" ht="12.75" customHeight="1" x14ac:dyDescent="0.3">
      <c r="A18" s="57" t="s">
        <v>34</v>
      </c>
      <c r="B18" s="19"/>
      <c r="C18" s="74">
        <f>C13-C14+C15+C16+C17</f>
        <v>1642</v>
      </c>
      <c r="D18" s="74" t="s">
        <v>25</v>
      </c>
      <c r="E18" s="74" t="s">
        <v>25</v>
      </c>
      <c r="F18" s="74">
        <f>F13-F14+F15+F16+F17</f>
        <v>2844</v>
      </c>
      <c r="G18" s="74">
        <f>G13-G14+G15+G16+G17</f>
        <v>2535</v>
      </c>
      <c r="H18" s="167">
        <f>H13-H14+H15+H16+H17</f>
        <v>2420</v>
      </c>
      <c r="I18" s="167"/>
      <c r="J18" s="74" t="s">
        <v>25</v>
      </c>
      <c r="K18" s="74" t="s">
        <v>25</v>
      </c>
      <c r="L18" s="161"/>
      <c r="M18" s="168">
        <f>M13-M14+M15+M16+M17</f>
        <v>2535</v>
      </c>
      <c r="N18" s="168">
        <f>IF(COUNT(N13:N17)=0,"",N13-N14+N15+N16+N17)</f>
        <v>2420</v>
      </c>
      <c r="O18" s="168" t="str">
        <f>IF(COUNT(O13:O17)=0,"",O13-O14+O15+O16+O17)</f>
        <v/>
      </c>
      <c r="P18" s="146"/>
    </row>
    <row r="19" spans="1:16" ht="12.75" customHeight="1" x14ac:dyDescent="0.3">
      <c r="A19" s="56" t="s">
        <v>35</v>
      </c>
      <c r="B19" s="166" t="s">
        <v>36</v>
      </c>
      <c r="C19" s="159">
        <v>406</v>
      </c>
      <c r="D19" s="73" t="s">
        <v>25</v>
      </c>
      <c r="E19" s="73" t="s">
        <v>25</v>
      </c>
      <c r="F19" s="67">
        <v>399</v>
      </c>
      <c r="G19" s="160">
        <f t="shared" ref="G19:H23" si="1">M19</f>
        <v>392</v>
      </c>
      <c r="H19" s="160">
        <f t="shared" si="1"/>
        <v>386</v>
      </c>
      <c r="I19" s="160"/>
      <c r="J19" s="130" t="s">
        <v>25</v>
      </c>
      <c r="K19" s="131" t="s">
        <v>25</v>
      </c>
      <c r="L19" s="161"/>
      <c r="M19" s="162">
        <v>392</v>
      </c>
      <c r="N19" s="95">
        <v>386</v>
      </c>
      <c r="O19" s="95"/>
      <c r="P19" s="146"/>
    </row>
    <row r="20" spans="1:16" ht="12.75" customHeight="1" x14ac:dyDescent="0.3">
      <c r="A20" s="56" t="s">
        <v>37</v>
      </c>
      <c r="B20" s="166" t="s">
        <v>38</v>
      </c>
      <c r="C20" s="159">
        <v>601</v>
      </c>
      <c r="D20" s="73" t="s">
        <v>25</v>
      </c>
      <c r="E20" s="73" t="s">
        <v>25</v>
      </c>
      <c r="F20" s="67">
        <v>396</v>
      </c>
      <c r="G20" s="160">
        <f t="shared" si="1"/>
        <v>384</v>
      </c>
      <c r="H20" s="160">
        <f t="shared" si="1"/>
        <v>395</v>
      </c>
      <c r="I20" s="160"/>
      <c r="J20" s="130" t="s">
        <v>25</v>
      </c>
      <c r="K20" s="131" t="s">
        <v>25</v>
      </c>
      <c r="L20" s="161"/>
      <c r="M20" s="162">
        <v>384</v>
      </c>
      <c r="N20" s="95">
        <v>395</v>
      </c>
      <c r="O20" s="95"/>
      <c r="P20" s="146"/>
    </row>
    <row r="21" spans="1:16" ht="12.75" customHeight="1" x14ac:dyDescent="0.3">
      <c r="A21" s="56" t="s">
        <v>39</v>
      </c>
      <c r="B21" s="166" t="s">
        <v>25</v>
      </c>
      <c r="C21" s="159">
        <v>112</v>
      </c>
      <c r="D21" s="73" t="s">
        <v>25</v>
      </c>
      <c r="E21" s="73" t="s">
        <v>25</v>
      </c>
      <c r="F21" s="67">
        <v>326</v>
      </c>
      <c r="G21" s="160">
        <f t="shared" si="1"/>
        <v>326</v>
      </c>
      <c r="H21" s="160">
        <f t="shared" si="1"/>
        <v>326</v>
      </c>
      <c r="I21" s="160"/>
      <c r="J21" s="130" t="s">
        <v>25</v>
      </c>
      <c r="K21" s="131" t="s">
        <v>25</v>
      </c>
      <c r="L21" s="161"/>
      <c r="M21" s="162">
        <v>326</v>
      </c>
      <c r="N21" s="95">
        <v>326</v>
      </c>
      <c r="O21" s="95"/>
      <c r="P21" s="146"/>
    </row>
    <row r="22" spans="1:16" ht="12.75" customHeight="1" x14ac:dyDescent="0.3">
      <c r="A22" s="56" t="s">
        <v>40</v>
      </c>
      <c r="B22" s="166" t="s">
        <v>25</v>
      </c>
      <c r="C22" s="159">
        <v>523</v>
      </c>
      <c r="D22" s="73" t="s">
        <v>25</v>
      </c>
      <c r="E22" s="73" t="s">
        <v>25</v>
      </c>
      <c r="F22" s="67">
        <v>1793</v>
      </c>
      <c r="G22" s="160">
        <f t="shared" si="1"/>
        <v>1514</v>
      </c>
      <c r="H22" s="160">
        <f t="shared" si="1"/>
        <v>1383</v>
      </c>
      <c r="I22" s="160"/>
      <c r="J22" s="130" t="s">
        <v>25</v>
      </c>
      <c r="K22" s="131" t="s">
        <v>25</v>
      </c>
      <c r="L22" s="161"/>
      <c r="M22" s="162">
        <v>1514</v>
      </c>
      <c r="N22" s="95">
        <v>1383</v>
      </c>
      <c r="O22" s="95"/>
      <c r="P22" s="146"/>
    </row>
    <row r="23" spans="1:16" ht="15" thickBot="1" x14ac:dyDescent="0.35">
      <c r="A23" s="56" t="s">
        <v>41</v>
      </c>
      <c r="B23" s="166" t="s">
        <v>25</v>
      </c>
      <c r="C23" s="159">
        <v>0</v>
      </c>
      <c r="D23" s="73" t="s">
        <v>25</v>
      </c>
      <c r="E23" s="73" t="s">
        <v>25</v>
      </c>
      <c r="F23" s="67">
        <v>0</v>
      </c>
      <c r="G23" s="160">
        <f t="shared" si="1"/>
        <v>0</v>
      </c>
      <c r="H23" s="160">
        <f t="shared" si="1"/>
        <v>0</v>
      </c>
      <c r="I23" s="160"/>
      <c r="J23" s="130" t="s">
        <v>25</v>
      </c>
      <c r="K23" s="131" t="s">
        <v>25</v>
      </c>
      <c r="L23" s="161"/>
      <c r="M23" s="162">
        <v>0</v>
      </c>
      <c r="N23" s="95">
        <v>0</v>
      </c>
      <c r="O23" s="95"/>
      <c r="P23" s="146"/>
    </row>
    <row r="24" spans="1:16" ht="12.75" customHeight="1" x14ac:dyDescent="0.3">
      <c r="A24" s="57" t="s">
        <v>42</v>
      </c>
      <c r="B24" s="19" t="s">
        <v>25</v>
      </c>
      <c r="C24" s="167">
        <v>6045</v>
      </c>
      <c r="D24" s="74">
        <v>6023</v>
      </c>
      <c r="E24" s="74">
        <v>6220</v>
      </c>
      <c r="F24" s="74">
        <v>1427</v>
      </c>
      <c r="G24" s="167">
        <f t="shared" ref="G24:G36" si="2">M24-F24</f>
        <v>1574</v>
      </c>
      <c r="H24" s="167">
        <f>N24-M24</f>
        <v>1506</v>
      </c>
      <c r="I24" s="167"/>
      <c r="J24" s="74">
        <f t="shared" ref="J24:J43" si="3">SUM(F24:I24)</f>
        <v>4507</v>
      </c>
      <c r="K24" s="133">
        <f t="shared" ref="K24:K43" si="4">IF(E24=0,"x",J24/E24*100)</f>
        <v>72.459807073954991</v>
      </c>
      <c r="L24" s="161"/>
      <c r="M24" s="168">
        <v>3001</v>
      </c>
      <c r="N24" s="97">
        <v>4507</v>
      </c>
      <c r="O24" s="97"/>
      <c r="P24" s="146"/>
    </row>
    <row r="25" spans="1:16" ht="12.75" customHeight="1" x14ac:dyDescent="0.3">
      <c r="A25" s="58" t="s">
        <v>43</v>
      </c>
      <c r="B25" s="20" t="s">
        <v>25</v>
      </c>
      <c r="C25" s="159">
        <v>0</v>
      </c>
      <c r="D25" s="73">
        <v>0</v>
      </c>
      <c r="E25" s="73">
        <v>0</v>
      </c>
      <c r="F25" s="76">
        <v>0</v>
      </c>
      <c r="G25" s="169">
        <f t="shared" si="2"/>
        <v>0</v>
      </c>
      <c r="H25" s="160">
        <f t="shared" ref="H25:H36" si="5">N25-M25</f>
        <v>0</v>
      </c>
      <c r="I25" s="160"/>
      <c r="J25" s="130">
        <f t="shared" si="3"/>
        <v>0</v>
      </c>
      <c r="K25" s="134" t="str">
        <f t="shared" si="4"/>
        <v>x</v>
      </c>
      <c r="L25" s="161"/>
      <c r="M25" s="162">
        <v>0</v>
      </c>
      <c r="N25" s="95">
        <v>0</v>
      </c>
      <c r="O25" s="95"/>
      <c r="P25" s="146"/>
    </row>
    <row r="26" spans="1:16" ht="12.75" customHeight="1" thickBot="1" x14ac:dyDescent="0.35">
      <c r="A26" s="59" t="s">
        <v>44</v>
      </c>
      <c r="B26" s="21">
        <v>672</v>
      </c>
      <c r="C26" s="170">
        <v>880</v>
      </c>
      <c r="D26" s="79">
        <v>1600</v>
      </c>
      <c r="E26" s="79">
        <v>1600</v>
      </c>
      <c r="F26" s="80">
        <v>400</v>
      </c>
      <c r="G26" s="171">
        <f t="shared" si="2"/>
        <v>400</v>
      </c>
      <c r="H26" s="172">
        <f t="shared" si="5"/>
        <v>-400</v>
      </c>
      <c r="I26" s="172"/>
      <c r="J26" s="135">
        <f t="shared" si="3"/>
        <v>400</v>
      </c>
      <c r="K26" s="136">
        <f t="shared" si="4"/>
        <v>25</v>
      </c>
      <c r="L26" s="173"/>
      <c r="M26" s="174">
        <v>800</v>
      </c>
      <c r="N26" s="99">
        <v>400</v>
      </c>
      <c r="O26" s="99"/>
      <c r="P26" s="146"/>
    </row>
    <row r="27" spans="1:16" ht="12.75" customHeight="1" thickTop="1" x14ac:dyDescent="0.3">
      <c r="A27" s="60" t="s">
        <v>45</v>
      </c>
      <c r="B27" s="22">
        <v>501</v>
      </c>
      <c r="C27" s="175">
        <v>169</v>
      </c>
      <c r="D27" s="84">
        <v>210</v>
      </c>
      <c r="E27" s="84">
        <v>210</v>
      </c>
      <c r="F27" s="85">
        <v>64</v>
      </c>
      <c r="G27" s="176">
        <f t="shared" si="2"/>
        <v>52</v>
      </c>
      <c r="H27" s="176">
        <f t="shared" si="5"/>
        <v>31</v>
      </c>
      <c r="I27" s="176"/>
      <c r="J27" s="137">
        <f t="shared" si="3"/>
        <v>147</v>
      </c>
      <c r="K27" s="138">
        <f t="shared" si="4"/>
        <v>70</v>
      </c>
      <c r="L27" s="161"/>
      <c r="M27" s="177">
        <v>116</v>
      </c>
      <c r="N27" s="101">
        <v>147</v>
      </c>
      <c r="O27" s="101"/>
      <c r="P27" s="146"/>
    </row>
    <row r="28" spans="1:16" ht="12.75" customHeight="1" x14ac:dyDescent="0.3">
      <c r="A28" s="56" t="s">
        <v>46</v>
      </c>
      <c r="B28" s="20">
        <v>502</v>
      </c>
      <c r="C28" s="159">
        <v>132</v>
      </c>
      <c r="D28" s="66">
        <v>167</v>
      </c>
      <c r="E28" s="66">
        <v>167</v>
      </c>
      <c r="F28" s="67">
        <v>37</v>
      </c>
      <c r="G28" s="176">
        <f t="shared" si="2"/>
        <v>24</v>
      </c>
      <c r="H28" s="160">
        <f t="shared" si="5"/>
        <v>17</v>
      </c>
      <c r="I28" s="160"/>
      <c r="J28" s="130">
        <f t="shared" si="3"/>
        <v>78</v>
      </c>
      <c r="K28" s="134">
        <f t="shared" si="4"/>
        <v>46.706586826347305</v>
      </c>
      <c r="L28" s="161"/>
      <c r="M28" s="162">
        <v>61</v>
      </c>
      <c r="N28" s="95">
        <v>78</v>
      </c>
      <c r="O28" s="95"/>
      <c r="P28" s="146"/>
    </row>
    <row r="29" spans="1:16" ht="12.75" customHeight="1" x14ac:dyDescent="0.3">
      <c r="A29" s="56" t="s">
        <v>47</v>
      </c>
      <c r="B29" s="20">
        <v>504</v>
      </c>
      <c r="C29" s="159">
        <v>0</v>
      </c>
      <c r="D29" s="66">
        <v>0</v>
      </c>
      <c r="E29" s="66">
        <v>0</v>
      </c>
      <c r="F29" s="67">
        <v>0</v>
      </c>
      <c r="G29" s="176">
        <f t="shared" si="2"/>
        <v>0</v>
      </c>
      <c r="H29" s="160">
        <f t="shared" si="5"/>
        <v>0</v>
      </c>
      <c r="I29" s="160"/>
      <c r="J29" s="130">
        <f t="shared" si="3"/>
        <v>0</v>
      </c>
      <c r="K29" s="134" t="str">
        <f t="shared" si="4"/>
        <v>x</v>
      </c>
      <c r="L29" s="161"/>
      <c r="M29" s="162">
        <v>0</v>
      </c>
      <c r="N29" s="95">
        <v>0</v>
      </c>
      <c r="O29" s="95"/>
      <c r="P29" s="146"/>
    </row>
    <row r="30" spans="1:16" ht="12.75" customHeight="1" x14ac:dyDescent="0.3">
      <c r="A30" s="56" t="s">
        <v>48</v>
      </c>
      <c r="B30" s="20">
        <v>511</v>
      </c>
      <c r="C30" s="159">
        <v>148</v>
      </c>
      <c r="D30" s="66">
        <v>127</v>
      </c>
      <c r="E30" s="190">
        <v>87</v>
      </c>
      <c r="F30" s="67">
        <v>0</v>
      </c>
      <c r="G30" s="176">
        <f t="shared" si="2"/>
        <v>8</v>
      </c>
      <c r="H30" s="160">
        <f t="shared" si="5"/>
        <v>35</v>
      </c>
      <c r="I30" s="160"/>
      <c r="J30" s="130">
        <f t="shared" si="3"/>
        <v>43</v>
      </c>
      <c r="K30" s="134">
        <f t="shared" si="4"/>
        <v>49.425287356321839</v>
      </c>
      <c r="L30" s="161"/>
      <c r="M30" s="162">
        <v>8</v>
      </c>
      <c r="N30" s="95">
        <v>43</v>
      </c>
      <c r="O30" s="95"/>
      <c r="P30" s="146"/>
    </row>
    <row r="31" spans="1:16" ht="12.75" customHeight="1" x14ac:dyDescent="0.3">
      <c r="A31" s="56" t="s">
        <v>49</v>
      </c>
      <c r="B31" s="20">
        <v>518</v>
      </c>
      <c r="C31" s="159">
        <v>363</v>
      </c>
      <c r="D31" s="66">
        <v>310</v>
      </c>
      <c r="E31" s="190">
        <v>350</v>
      </c>
      <c r="F31" s="67">
        <v>122</v>
      </c>
      <c r="G31" s="176">
        <f t="shared" si="2"/>
        <v>136</v>
      </c>
      <c r="H31" s="160">
        <f t="shared" si="5"/>
        <v>85</v>
      </c>
      <c r="I31" s="160"/>
      <c r="J31" s="130">
        <f t="shared" si="3"/>
        <v>343</v>
      </c>
      <c r="K31" s="134">
        <f t="shared" si="4"/>
        <v>98</v>
      </c>
      <c r="L31" s="161"/>
      <c r="M31" s="162">
        <v>258</v>
      </c>
      <c r="N31" s="95">
        <v>343</v>
      </c>
      <c r="O31" s="95"/>
      <c r="P31" s="146"/>
    </row>
    <row r="32" spans="1:16" ht="12.75" customHeight="1" x14ac:dyDescent="0.3">
      <c r="A32" s="56" t="s">
        <v>50</v>
      </c>
      <c r="B32" s="20">
        <v>521</v>
      </c>
      <c r="C32" s="159">
        <v>3833</v>
      </c>
      <c r="D32" s="66">
        <v>3843</v>
      </c>
      <c r="E32" s="190">
        <f>3991-51</f>
        <v>3940</v>
      </c>
      <c r="F32" s="67">
        <v>921</v>
      </c>
      <c r="G32" s="176">
        <f t="shared" si="2"/>
        <v>1038</v>
      </c>
      <c r="H32" s="160">
        <f t="shared" si="5"/>
        <v>990</v>
      </c>
      <c r="I32" s="160"/>
      <c r="J32" s="130">
        <f t="shared" si="3"/>
        <v>2949</v>
      </c>
      <c r="K32" s="134">
        <f t="shared" si="4"/>
        <v>74.847715736040612</v>
      </c>
      <c r="L32" s="161"/>
      <c r="M32" s="162">
        <v>1959</v>
      </c>
      <c r="N32" s="95">
        <v>2949</v>
      </c>
      <c r="O32" s="95"/>
      <c r="P32" s="146"/>
    </row>
    <row r="33" spans="1:16" ht="12.75" customHeight="1" x14ac:dyDescent="0.3">
      <c r="A33" s="56" t="s">
        <v>51</v>
      </c>
      <c r="B33" s="20" t="s">
        <v>52</v>
      </c>
      <c r="C33" s="159">
        <v>1432</v>
      </c>
      <c r="D33" s="66">
        <v>1438</v>
      </c>
      <c r="E33" s="190">
        <f>1487-17.389-0.515</f>
        <v>1469.096</v>
      </c>
      <c r="F33" s="67">
        <v>350</v>
      </c>
      <c r="G33" s="176">
        <f t="shared" si="2"/>
        <v>376</v>
      </c>
      <c r="H33" s="160">
        <f t="shared" si="5"/>
        <v>353</v>
      </c>
      <c r="I33" s="160"/>
      <c r="J33" s="130">
        <f t="shared" si="3"/>
        <v>1079</v>
      </c>
      <c r="K33" s="134">
        <f t="shared" si="4"/>
        <v>73.446527660547716</v>
      </c>
      <c r="L33" s="161"/>
      <c r="M33" s="162">
        <v>726</v>
      </c>
      <c r="N33" s="95">
        <v>1079</v>
      </c>
      <c r="O33" s="95"/>
      <c r="P33" s="146"/>
    </row>
    <row r="34" spans="1:16" ht="12.75" customHeight="1" x14ac:dyDescent="0.3">
      <c r="A34" s="56" t="s">
        <v>53</v>
      </c>
      <c r="B34" s="20">
        <v>557</v>
      </c>
      <c r="C34" s="159">
        <v>0</v>
      </c>
      <c r="D34" s="66">
        <v>0</v>
      </c>
      <c r="E34" s="66">
        <v>0</v>
      </c>
      <c r="F34" s="67">
        <v>0</v>
      </c>
      <c r="G34" s="176">
        <f t="shared" si="2"/>
        <v>0</v>
      </c>
      <c r="H34" s="160">
        <f t="shared" si="5"/>
        <v>0</v>
      </c>
      <c r="I34" s="160"/>
      <c r="J34" s="130">
        <f t="shared" si="3"/>
        <v>0</v>
      </c>
      <c r="K34" s="134" t="str">
        <f t="shared" si="4"/>
        <v>x</v>
      </c>
      <c r="L34" s="161"/>
      <c r="M34" s="162">
        <v>0</v>
      </c>
      <c r="N34" s="95">
        <v>0</v>
      </c>
      <c r="O34" s="95"/>
      <c r="P34" s="146"/>
    </row>
    <row r="35" spans="1:16" ht="12.75" customHeight="1" x14ac:dyDescent="0.3">
      <c r="A35" s="56" t="s">
        <v>54</v>
      </c>
      <c r="B35" s="20">
        <v>551</v>
      </c>
      <c r="C35" s="159">
        <v>27</v>
      </c>
      <c r="D35" s="66">
        <v>27</v>
      </c>
      <c r="E35" s="66">
        <v>27</v>
      </c>
      <c r="F35" s="67">
        <v>7</v>
      </c>
      <c r="G35" s="176">
        <f t="shared" si="2"/>
        <v>6</v>
      </c>
      <c r="H35" s="160">
        <f t="shared" si="5"/>
        <v>7</v>
      </c>
      <c r="I35" s="160"/>
      <c r="J35" s="130">
        <f t="shared" si="3"/>
        <v>20</v>
      </c>
      <c r="K35" s="134">
        <f t="shared" si="4"/>
        <v>74.074074074074076</v>
      </c>
      <c r="L35" s="161"/>
      <c r="M35" s="162">
        <v>13</v>
      </c>
      <c r="N35" s="95">
        <v>20</v>
      </c>
      <c r="O35" s="95"/>
      <c r="P35" s="146"/>
    </row>
    <row r="36" spans="1:16" ht="12.75" customHeight="1" thickBot="1" x14ac:dyDescent="0.35">
      <c r="A36" s="56" t="s">
        <v>55</v>
      </c>
      <c r="B36" s="20" t="s">
        <v>56</v>
      </c>
      <c r="C36" s="159">
        <v>157</v>
      </c>
      <c r="D36" s="66">
        <v>70</v>
      </c>
      <c r="E36" s="66">
        <v>116</v>
      </c>
      <c r="F36" s="67">
        <v>40</v>
      </c>
      <c r="G36" s="176">
        <f t="shared" si="2"/>
        <v>51</v>
      </c>
      <c r="H36" s="160">
        <f t="shared" si="5"/>
        <v>4</v>
      </c>
      <c r="I36" s="160"/>
      <c r="J36" s="130">
        <f t="shared" si="3"/>
        <v>95</v>
      </c>
      <c r="K36" s="134">
        <f t="shared" si="4"/>
        <v>81.896551724137936</v>
      </c>
      <c r="L36" s="161"/>
      <c r="M36" s="162">
        <v>91</v>
      </c>
      <c r="N36" s="95">
        <v>95</v>
      </c>
      <c r="O36" s="95"/>
      <c r="P36" s="146"/>
    </row>
    <row r="37" spans="1:16" ht="12.75" customHeight="1" x14ac:dyDescent="0.3">
      <c r="A37" s="57" t="s">
        <v>57</v>
      </c>
      <c r="B37" s="19"/>
      <c r="C37" s="74">
        <v>6262</v>
      </c>
      <c r="D37" s="74">
        <f>SUM(D27:D36)</f>
        <v>6192</v>
      </c>
      <c r="E37" s="74">
        <f>SUM(E27:E36)</f>
        <v>6366.0959999999995</v>
      </c>
      <c r="F37" s="74">
        <f>SUM(F27:F36)</f>
        <v>1541</v>
      </c>
      <c r="G37" s="74">
        <f>SUM(G27:G36)</f>
        <v>1691</v>
      </c>
      <c r="H37" s="74">
        <f>SUM(H27:H36)</f>
        <v>1522</v>
      </c>
      <c r="I37" s="74"/>
      <c r="J37" s="74">
        <f t="shared" si="3"/>
        <v>4754</v>
      </c>
      <c r="K37" s="133">
        <f t="shared" si="4"/>
        <v>74.676850616139006</v>
      </c>
      <c r="L37" s="161"/>
      <c r="M37" s="97">
        <f>SUM(M27:M36)</f>
        <v>3232</v>
      </c>
      <c r="N37" s="97">
        <f>IF(COUNT(N27:N36)=0,"",SUM(N27:N36))</f>
        <v>4754</v>
      </c>
      <c r="O37" s="97" t="str">
        <f>IF(COUNT(O27:O36)=0,"",SUM(O27:O36))</f>
        <v/>
      </c>
      <c r="P37" s="146"/>
    </row>
    <row r="38" spans="1:16" ht="12.75" customHeight="1" x14ac:dyDescent="0.3">
      <c r="A38" s="56" t="s">
        <v>58</v>
      </c>
      <c r="B38" s="20">
        <v>601</v>
      </c>
      <c r="C38" s="159">
        <v>0</v>
      </c>
      <c r="D38" s="66">
        <v>0</v>
      </c>
      <c r="E38" s="66">
        <v>0</v>
      </c>
      <c r="F38" s="67">
        <v>0</v>
      </c>
      <c r="G38" s="176">
        <f>M38-F38</f>
        <v>0</v>
      </c>
      <c r="H38" s="160">
        <f>N38-M38</f>
        <v>0</v>
      </c>
      <c r="I38" s="160"/>
      <c r="J38" s="130">
        <f t="shared" si="3"/>
        <v>0</v>
      </c>
      <c r="K38" s="134" t="str">
        <f t="shared" si="4"/>
        <v>x</v>
      </c>
      <c r="L38" s="161"/>
      <c r="M38" s="162">
        <v>0</v>
      </c>
      <c r="N38" s="95">
        <v>0</v>
      </c>
      <c r="O38" s="95"/>
      <c r="P38" s="146"/>
    </row>
    <row r="39" spans="1:16" ht="12.75" customHeight="1" x14ac:dyDescent="0.3">
      <c r="A39" s="56" t="s">
        <v>59</v>
      </c>
      <c r="B39" s="20">
        <v>602</v>
      </c>
      <c r="C39" s="159">
        <v>142</v>
      </c>
      <c r="D39" s="66">
        <v>100</v>
      </c>
      <c r="E39" s="66">
        <v>100</v>
      </c>
      <c r="F39" s="67">
        <v>34</v>
      </c>
      <c r="G39" s="176">
        <f>M39-F39</f>
        <v>34</v>
      </c>
      <c r="H39" s="160">
        <f>N39-M39</f>
        <v>20</v>
      </c>
      <c r="I39" s="160"/>
      <c r="J39" s="130">
        <f t="shared" si="3"/>
        <v>88</v>
      </c>
      <c r="K39" s="134">
        <f t="shared" si="4"/>
        <v>88</v>
      </c>
      <c r="L39" s="161"/>
      <c r="M39" s="162">
        <v>68</v>
      </c>
      <c r="N39" s="95">
        <v>88</v>
      </c>
      <c r="O39" s="95"/>
      <c r="P39" s="146"/>
    </row>
    <row r="40" spans="1:16" ht="12.75" customHeight="1" x14ac:dyDescent="0.3">
      <c r="A40" s="56" t="s">
        <v>60</v>
      </c>
      <c r="B40" s="20">
        <v>604</v>
      </c>
      <c r="C40" s="159">
        <v>0</v>
      </c>
      <c r="D40" s="66">
        <v>0</v>
      </c>
      <c r="E40" s="66">
        <v>0</v>
      </c>
      <c r="F40" s="67">
        <v>0</v>
      </c>
      <c r="G40" s="176">
        <f>M40-F40</f>
        <v>0</v>
      </c>
      <c r="H40" s="160">
        <f>N40-M40</f>
        <v>0</v>
      </c>
      <c r="I40" s="160"/>
      <c r="J40" s="130">
        <f t="shared" si="3"/>
        <v>0</v>
      </c>
      <c r="K40" s="134" t="str">
        <f t="shared" si="4"/>
        <v>x</v>
      </c>
      <c r="L40" s="161"/>
      <c r="M40" s="162">
        <v>0</v>
      </c>
      <c r="N40" s="95">
        <v>0</v>
      </c>
      <c r="O40" s="95"/>
      <c r="P40" s="146"/>
    </row>
    <row r="41" spans="1:16" ht="12.75" customHeight="1" x14ac:dyDescent="0.3">
      <c r="A41" s="56" t="s">
        <v>61</v>
      </c>
      <c r="B41" s="20" t="s">
        <v>62</v>
      </c>
      <c r="C41" s="159">
        <v>6045</v>
      </c>
      <c r="D41" s="66">
        <v>6023</v>
      </c>
      <c r="E41" s="66">
        <f>6220-69</f>
        <v>6151</v>
      </c>
      <c r="F41" s="67">
        <v>1427</v>
      </c>
      <c r="G41" s="176">
        <f>M41-F41</f>
        <v>1574</v>
      </c>
      <c r="H41" s="160">
        <f>N41-M41</f>
        <v>1506</v>
      </c>
      <c r="I41" s="160"/>
      <c r="J41" s="130">
        <f t="shared" si="3"/>
        <v>4507</v>
      </c>
      <c r="K41" s="134">
        <f t="shared" si="4"/>
        <v>73.272638595350344</v>
      </c>
      <c r="L41" s="161"/>
      <c r="M41" s="162">
        <v>3001</v>
      </c>
      <c r="N41" s="95">
        <v>4507</v>
      </c>
      <c r="O41" s="95"/>
      <c r="P41" s="146"/>
    </row>
    <row r="42" spans="1:16" ht="12.75" customHeight="1" thickBot="1" x14ac:dyDescent="0.35">
      <c r="A42" s="56" t="s">
        <v>63</v>
      </c>
      <c r="B42" s="20" t="s">
        <v>64</v>
      </c>
      <c r="C42" s="159">
        <v>74</v>
      </c>
      <c r="D42" s="66">
        <v>69</v>
      </c>
      <c r="E42" s="66">
        <v>115</v>
      </c>
      <c r="F42" s="67">
        <v>10</v>
      </c>
      <c r="G42" s="176">
        <f>M42-F42</f>
        <v>71</v>
      </c>
      <c r="H42" s="160">
        <f>N42-M42</f>
        <v>8</v>
      </c>
      <c r="I42" s="160"/>
      <c r="J42" s="130">
        <f t="shared" si="3"/>
        <v>89</v>
      </c>
      <c r="K42" s="134">
        <f t="shared" si="4"/>
        <v>77.391304347826079</v>
      </c>
      <c r="L42" s="161"/>
      <c r="M42" s="162">
        <v>81</v>
      </c>
      <c r="N42" s="95">
        <v>89</v>
      </c>
      <c r="O42" s="95"/>
      <c r="P42" s="146"/>
    </row>
    <row r="43" spans="1:16" ht="12.75" customHeight="1" x14ac:dyDescent="0.3">
      <c r="A43" s="57" t="s">
        <v>65</v>
      </c>
      <c r="B43" s="19" t="s">
        <v>25</v>
      </c>
      <c r="C43" s="74">
        <v>6262</v>
      </c>
      <c r="D43" s="74">
        <f>SUM(D38:D42)</f>
        <v>6192</v>
      </c>
      <c r="E43" s="74">
        <f>SUM(E38:E42)</f>
        <v>6366</v>
      </c>
      <c r="F43" s="74">
        <f>SUM(F38:F42)</f>
        <v>1471</v>
      </c>
      <c r="G43" s="74">
        <f>SUM(G38:G42)</f>
        <v>1679</v>
      </c>
      <c r="H43" s="74">
        <f>SUM(H38:H42)</f>
        <v>1534</v>
      </c>
      <c r="I43" s="74"/>
      <c r="J43" s="74">
        <f t="shared" si="3"/>
        <v>4684</v>
      </c>
      <c r="K43" s="133">
        <f t="shared" si="4"/>
        <v>73.578385171222109</v>
      </c>
      <c r="L43" s="161"/>
      <c r="M43" s="97">
        <f>SUM(M38:M42)</f>
        <v>3150</v>
      </c>
      <c r="N43" s="97">
        <f>IF(COUNT(N38:N42)=0,"",SUM(N38:N42))</f>
        <v>4684</v>
      </c>
      <c r="O43" s="97" t="str">
        <f>IF(COUNT(O38:O42)=0,"",SUM(O38:O42))</f>
        <v/>
      </c>
      <c r="P43" s="146"/>
    </row>
    <row r="44" spans="1:16" ht="12.75" customHeight="1" thickBot="1" x14ac:dyDescent="0.35">
      <c r="A44" s="61"/>
      <c r="B44" s="28"/>
      <c r="C44" s="178"/>
      <c r="D44" s="89"/>
      <c r="E44" s="89"/>
      <c r="F44" s="178"/>
      <c r="G44" s="178"/>
      <c r="H44" s="178"/>
      <c r="I44" s="178"/>
      <c r="J44" s="89"/>
      <c r="K44" s="139"/>
      <c r="L44" s="179"/>
      <c r="M44" s="180"/>
      <c r="N44" s="103"/>
      <c r="O44" s="103"/>
      <c r="P44" s="181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217</v>
      </c>
      <c r="D45" s="74">
        <f t="shared" si="6"/>
        <v>169</v>
      </c>
      <c r="E45" s="74">
        <f t="shared" si="6"/>
        <v>215</v>
      </c>
      <c r="F45" s="74">
        <f t="shared" si="6"/>
        <v>44</v>
      </c>
      <c r="G45" s="74">
        <f t="shared" si="6"/>
        <v>105</v>
      </c>
      <c r="H45" s="74">
        <f t="shared" si="6"/>
        <v>28</v>
      </c>
      <c r="I45" s="74"/>
      <c r="J45" s="74">
        <f>SUM(F45:I45)</f>
        <v>177</v>
      </c>
      <c r="K45" s="133">
        <f>IF(ROUND(E45,0)=0,"x",J45/E45*100)</f>
        <v>82.325581395348834</v>
      </c>
      <c r="L45" s="161"/>
      <c r="M45" s="97">
        <f>M43-M41</f>
        <v>149</v>
      </c>
      <c r="N45" s="97">
        <f>IF(OR(N43="",N41=""),"",N43-N41)</f>
        <v>177</v>
      </c>
      <c r="O45" s="97" t="str">
        <f>IF(OR(O43="",O41=""),"",O43-O41)</f>
        <v/>
      </c>
      <c r="P45" s="146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0</v>
      </c>
      <c r="D46" s="74">
        <f t="shared" si="7"/>
        <v>0</v>
      </c>
      <c r="E46" s="74">
        <f t="shared" si="7"/>
        <v>-9.5999999999548891E-2</v>
      </c>
      <c r="F46" s="188">
        <f t="shared" si="7"/>
        <v>-70</v>
      </c>
      <c r="G46" s="188">
        <f t="shared" si="7"/>
        <v>-12</v>
      </c>
      <c r="H46" s="74">
        <f t="shared" si="7"/>
        <v>12</v>
      </c>
      <c r="I46" s="74"/>
      <c r="J46" s="188">
        <f>SUM(F46:I46)</f>
        <v>-70</v>
      </c>
      <c r="K46" s="133" t="str">
        <f>IF(ROUND(E46,0)=0,"x",J46/E46*100)</f>
        <v>x</v>
      </c>
      <c r="L46" s="161"/>
      <c r="M46" s="189">
        <f>M43-M37</f>
        <v>-82</v>
      </c>
      <c r="N46" s="189">
        <f>IF(OR(N43="",N37=""),"",N43-N37)</f>
        <v>-70</v>
      </c>
      <c r="O46" s="97" t="str">
        <f>IF(OR(O43="",O37=""),"",O43-O37)</f>
        <v/>
      </c>
      <c r="P46" s="146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-6045</v>
      </c>
      <c r="D47" s="74">
        <f t="shared" si="8"/>
        <v>-6023</v>
      </c>
      <c r="E47" s="74">
        <f t="shared" si="8"/>
        <v>-6151.0959999999995</v>
      </c>
      <c r="F47" s="74">
        <f t="shared" si="8"/>
        <v>-1497</v>
      </c>
      <c r="G47" s="74">
        <f t="shared" si="8"/>
        <v>-1586</v>
      </c>
      <c r="H47" s="74">
        <f t="shared" si="8"/>
        <v>-1494</v>
      </c>
      <c r="I47" s="74"/>
      <c r="J47" s="74">
        <f>SUM(F47:I47)</f>
        <v>-4577</v>
      </c>
      <c r="K47" s="133">
        <f>IF(ROUND(E47,0)=0,"x",J47/E47*100)</f>
        <v>74.409503607162037</v>
      </c>
      <c r="L47" s="161"/>
      <c r="M47" s="97">
        <f>M46-M41</f>
        <v>-3083</v>
      </c>
      <c r="N47" s="97">
        <f>IF(OR(N46="",N41=""),"",N46-N41)</f>
        <v>-4577</v>
      </c>
      <c r="O47" s="97" t="str">
        <f>IF(OR(O46="",O41=""),"",O46-O41)</f>
        <v/>
      </c>
      <c r="P47" s="146"/>
    </row>
    <row r="48" spans="1:16" ht="1.5" customHeight="1" x14ac:dyDescent="0.3">
      <c r="A48" s="183"/>
      <c r="B48" s="184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46"/>
    </row>
    <row r="49" spans="1:16" ht="15" customHeight="1" x14ac:dyDescent="0.3">
      <c r="A49" s="235" t="s">
        <v>95</v>
      </c>
      <c r="B49" s="229"/>
      <c r="C49" s="227"/>
      <c r="D49" s="227"/>
      <c r="E49" s="228"/>
      <c r="F49" s="227"/>
      <c r="G49" s="227"/>
      <c r="H49" s="227"/>
      <c r="I49" s="227"/>
      <c r="J49" s="228"/>
      <c r="K49" s="229"/>
      <c r="L49" s="229"/>
      <c r="M49" s="227"/>
      <c r="N49" s="227"/>
      <c r="O49" s="227"/>
      <c r="P49" s="146"/>
    </row>
    <row r="50" spans="1:16" ht="15" customHeight="1" thickBot="1" x14ac:dyDescent="0.35">
      <c r="A50" s="243" t="s">
        <v>96</v>
      </c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146"/>
    </row>
    <row r="51" spans="1:16" ht="15" customHeight="1" thickTop="1" x14ac:dyDescent="0.3">
      <c r="A51" s="227" t="s">
        <v>97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92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98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C47E3-15DC-4353-BF27-93706BFB3862}">
  <dimension ref="A1:P55"/>
  <sheetViews>
    <sheetView workbookViewId="0">
      <selection activeCell="S3" sqref="S3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1.5" customHeight="1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25.8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24" customHeight="1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0.8" customHeight="1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8" customHeight="1" x14ac:dyDescent="0.3">
      <c r="A7" s="53" t="s">
        <v>1</v>
      </c>
      <c r="B7" s="7"/>
      <c r="C7" s="222" t="s">
        <v>99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ht="15" customHeight="1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25</v>
      </c>
      <c r="D11" s="66">
        <v>25</v>
      </c>
      <c r="E11" s="66">
        <v>25</v>
      </c>
      <c r="F11" s="67">
        <v>25</v>
      </c>
      <c r="G11" s="68">
        <f t="shared" ref="G11:H17" si="0">M11</f>
        <v>24</v>
      </c>
      <c r="H11" s="68">
        <f t="shared" si="0"/>
        <v>26</v>
      </c>
      <c r="I11" s="68"/>
      <c r="J11" s="130" t="s">
        <v>25</v>
      </c>
      <c r="K11" s="131" t="s">
        <v>25</v>
      </c>
      <c r="L11" s="12"/>
      <c r="M11" s="91">
        <v>24</v>
      </c>
      <c r="N11" s="92">
        <v>26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22.501999999999999</v>
      </c>
      <c r="D12" s="70">
        <v>22.5</v>
      </c>
      <c r="E12" s="70">
        <v>22.5</v>
      </c>
      <c r="F12" s="71">
        <v>23.687000000000001</v>
      </c>
      <c r="G12" s="72">
        <f t="shared" si="0"/>
        <v>23.69</v>
      </c>
      <c r="H12" s="72">
        <f t="shared" si="0"/>
        <v>22.42</v>
      </c>
      <c r="I12" s="72"/>
      <c r="J12" s="132" t="s">
        <v>25</v>
      </c>
      <c r="K12" s="131" t="s">
        <v>25</v>
      </c>
      <c r="L12" s="12"/>
      <c r="M12" s="93">
        <v>23.69</v>
      </c>
      <c r="N12" s="94">
        <v>22.42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3908</v>
      </c>
      <c r="D13" s="73" t="s">
        <v>25</v>
      </c>
      <c r="E13" s="73" t="s">
        <v>25</v>
      </c>
      <c r="F13" s="67">
        <v>3935</v>
      </c>
      <c r="G13" s="68">
        <f t="shared" si="0"/>
        <v>3976</v>
      </c>
      <c r="H13" s="68">
        <f t="shared" si="0"/>
        <v>3953</v>
      </c>
      <c r="I13" s="68"/>
      <c r="J13" s="130" t="s">
        <v>25</v>
      </c>
      <c r="K13" s="131" t="s">
        <v>25</v>
      </c>
      <c r="L13" s="12"/>
      <c r="M13" s="91">
        <v>3976</v>
      </c>
      <c r="N13" s="95">
        <v>3953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3705</v>
      </c>
      <c r="D14" s="73" t="s">
        <v>25</v>
      </c>
      <c r="E14" s="73" t="s">
        <v>25</v>
      </c>
      <c r="F14" s="67">
        <v>3742</v>
      </c>
      <c r="G14" s="68">
        <f t="shared" si="0"/>
        <v>3777</v>
      </c>
      <c r="H14" s="68">
        <f t="shared" si="0"/>
        <v>3777</v>
      </c>
      <c r="I14" s="68"/>
      <c r="J14" s="130" t="s">
        <v>25</v>
      </c>
      <c r="K14" s="131" t="s">
        <v>25</v>
      </c>
      <c r="L14" s="12"/>
      <c r="M14" s="91">
        <v>3777</v>
      </c>
      <c r="N14" s="95">
        <v>3777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22</v>
      </c>
      <c r="D15" s="73" t="s">
        <v>25</v>
      </c>
      <c r="E15" s="73" t="s">
        <v>25</v>
      </c>
      <c r="F15" s="67">
        <v>0</v>
      </c>
      <c r="G15" s="68">
        <f t="shared" si="0"/>
        <v>0</v>
      </c>
      <c r="H15" s="68">
        <f t="shared" si="0"/>
        <v>0</v>
      </c>
      <c r="I15" s="68"/>
      <c r="J15" s="130" t="s">
        <v>25</v>
      </c>
      <c r="K15" s="131" t="s">
        <v>25</v>
      </c>
      <c r="L15" s="12"/>
      <c r="M15" s="91">
        <v>0</v>
      </c>
      <c r="N15" s="95">
        <v>0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814</v>
      </c>
      <c r="D16" s="73" t="s">
        <v>25</v>
      </c>
      <c r="E16" s="73" t="s">
        <v>25</v>
      </c>
      <c r="F16" s="67">
        <v>3650</v>
      </c>
      <c r="G16" s="68">
        <f t="shared" si="0"/>
        <v>2743</v>
      </c>
      <c r="H16" s="68">
        <f t="shared" si="0"/>
        <v>1869</v>
      </c>
      <c r="I16" s="68"/>
      <c r="J16" s="130" t="s">
        <v>25</v>
      </c>
      <c r="K16" s="131" t="s">
        <v>25</v>
      </c>
      <c r="L16" s="12"/>
      <c r="M16" s="91">
        <v>2743</v>
      </c>
      <c r="N16" s="95">
        <v>1869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2898</v>
      </c>
      <c r="D17" s="73" t="s">
        <v>25</v>
      </c>
      <c r="E17" s="73" t="s">
        <v>25</v>
      </c>
      <c r="F17" s="67">
        <v>2741</v>
      </c>
      <c r="G17" s="68">
        <f t="shared" si="0"/>
        <v>3105</v>
      </c>
      <c r="H17" s="68">
        <f t="shared" si="0"/>
        <v>4223</v>
      </c>
      <c r="I17" s="68"/>
      <c r="J17" s="130" t="s">
        <v>25</v>
      </c>
      <c r="K17" s="131" t="s">
        <v>25</v>
      </c>
      <c r="L17" s="12"/>
      <c r="M17" s="91">
        <v>3105</v>
      </c>
      <c r="N17" s="95">
        <v>4223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3937</v>
      </c>
      <c r="D18" s="74" t="s">
        <v>25</v>
      </c>
      <c r="E18" s="74" t="s">
        <v>25</v>
      </c>
      <c r="F18" s="74">
        <f>F13-F14+F15+F16+F17</f>
        <v>6584</v>
      </c>
      <c r="G18" s="74">
        <f>G13-G14+G15+G16+G17</f>
        <v>6047</v>
      </c>
      <c r="H18" s="75">
        <f>H13-H14+H15+H16+H17</f>
        <v>6268</v>
      </c>
      <c r="I18" s="75"/>
      <c r="J18" s="74" t="s">
        <v>25</v>
      </c>
      <c r="K18" s="74" t="s">
        <v>25</v>
      </c>
      <c r="L18" s="12"/>
      <c r="M18" s="96">
        <f>M13-M14+M15+M16+M17</f>
        <v>6047</v>
      </c>
      <c r="N18" s="96">
        <f>IF(COUNT(N13:N17)=0,"",N13-N14+N15+N16+N17)</f>
        <v>6268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203</v>
      </c>
      <c r="D19" s="73" t="s">
        <v>25</v>
      </c>
      <c r="E19" s="73" t="s">
        <v>25</v>
      </c>
      <c r="F19" s="67">
        <v>193</v>
      </c>
      <c r="G19" s="68">
        <f t="shared" ref="G19:H23" si="1">M19</f>
        <v>185</v>
      </c>
      <c r="H19" s="68">
        <f t="shared" si="1"/>
        <v>176</v>
      </c>
      <c r="I19" s="68"/>
      <c r="J19" s="130" t="s">
        <v>25</v>
      </c>
      <c r="K19" s="131" t="s">
        <v>25</v>
      </c>
      <c r="L19" s="12"/>
      <c r="M19" s="91">
        <v>185</v>
      </c>
      <c r="N19" s="95">
        <v>176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1460</v>
      </c>
      <c r="D20" s="73" t="s">
        <v>25</v>
      </c>
      <c r="E20" s="73" t="s">
        <v>25</v>
      </c>
      <c r="F20" s="67">
        <v>1189</v>
      </c>
      <c r="G20" s="68">
        <f t="shared" si="1"/>
        <v>1279</v>
      </c>
      <c r="H20" s="68">
        <f t="shared" si="1"/>
        <v>1276</v>
      </c>
      <c r="I20" s="68"/>
      <c r="J20" s="130" t="s">
        <v>25</v>
      </c>
      <c r="K20" s="131" t="s">
        <v>25</v>
      </c>
      <c r="L20" s="12"/>
      <c r="M20" s="91">
        <v>1279</v>
      </c>
      <c r="N20" s="95">
        <v>1276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151</v>
      </c>
      <c r="D21" s="73" t="s">
        <v>25</v>
      </c>
      <c r="E21" s="73" t="s">
        <v>25</v>
      </c>
      <c r="F21" s="67">
        <v>452</v>
      </c>
      <c r="G21" s="68">
        <f t="shared" si="1"/>
        <v>453</v>
      </c>
      <c r="H21" s="68">
        <f t="shared" si="1"/>
        <v>453</v>
      </c>
      <c r="I21" s="68"/>
      <c r="J21" s="130" t="s">
        <v>25</v>
      </c>
      <c r="K21" s="131" t="s">
        <v>25</v>
      </c>
      <c r="L21" s="12"/>
      <c r="M21" s="91">
        <v>453</v>
      </c>
      <c r="N21" s="95">
        <v>453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2056</v>
      </c>
      <c r="D22" s="73" t="s">
        <v>25</v>
      </c>
      <c r="E22" s="73" t="s">
        <v>25</v>
      </c>
      <c r="F22" s="67">
        <v>4956</v>
      </c>
      <c r="G22" s="68">
        <f t="shared" si="1"/>
        <v>4402</v>
      </c>
      <c r="H22" s="68">
        <f t="shared" si="1"/>
        <v>4525</v>
      </c>
      <c r="I22" s="68"/>
      <c r="J22" s="130" t="s">
        <v>25</v>
      </c>
      <c r="K22" s="131" t="s">
        <v>25</v>
      </c>
      <c r="L22" s="12"/>
      <c r="M22" s="91">
        <v>4402</v>
      </c>
      <c r="N22" s="95">
        <v>4525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14333</v>
      </c>
      <c r="D24" s="74">
        <v>14042</v>
      </c>
      <c r="E24" s="74">
        <v>15435</v>
      </c>
      <c r="F24" s="74">
        <v>3366</v>
      </c>
      <c r="G24" s="75">
        <f t="shared" ref="G24:G36" si="2">M24-F24</f>
        <v>3886</v>
      </c>
      <c r="H24" s="75">
        <f t="shared" ref="H24:H36" si="3">N24-M24</f>
        <v>3571</v>
      </c>
      <c r="I24" s="75"/>
      <c r="J24" s="74">
        <f t="shared" ref="J24:J43" si="4">SUM(F24:I24)</f>
        <v>10823</v>
      </c>
      <c r="K24" s="133">
        <f t="shared" ref="K24:K43" si="5">IF(E24=0,"x",J24/E24*100)</f>
        <v>70.119857466796248</v>
      </c>
      <c r="L24" s="12"/>
      <c r="M24" s="96">
        <v>7252</v>
      </c>
      <c r="N24" s="97">
        <v>10823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2228</v>
      </c>
      <c r="D26" s="79">
        <v>4123</v>
      </c>
      <c r="E26" s="79">
        <v>4123</v>
      </c>
      <c r="F26" s="80">
        <v>1031</v>
      </c>
      <c r="G26" s="81">
        <f t="shared" si="2"/>
        <v>1031</v>
      </c>
      <c r="H26" s="82">
        <f t="shared" si="3"/>
        <v>1030</v>
      </c>
      <c r="I26" s="82"/>
      <c r="J26" s="135">
        <f t="shared" si="4"/>
        <v>3092</v>
      </c>
      <c r="K26" s="136">
        <f t="shared" si="5"/>
        <v>74.99393645403832</v>
      </c>
      <c r="L26" s="13"/>
      <c r="M26" s="98">
        <v>2062</v>
      </c>
      <c r="N26" s="99">
        <v>3092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326</v>
      </c>
      <c r="D27" s="84">
        <v>240</v>
      </c>
      <c r="E27" s="84">
        <v>300</v>
      </c>
      <c r="F27" s="85">
        <v>120</v>
      </c>
      <c r="G27" s="87">
        <f t="shared" si="2"/>
        <v>62</v>
      </c>
      <c r="H27" s="87">
        <f t="shared" si="3"/>
        <v>74</v>
      </c>
      <c r="I27" s="87"/>
      <c r="J27" s="137">
        <f t="shared" si="4"/>
        <v>256</v>
      </c>
      <c r="K27" s="138">
        <f t="shared" si="5"/>
        <v>85.333333333333343</v>
      </c>
      <c r="L27" s="12"/>
      <c r="M27" s="100">
        <v>182</v>
      </c>
      <c r="N27" s="101">
        <v>256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826</v>
      </c>
      <c r="D28" s="66">
        <v>847</v>
      </c>
      <c r="E28" s="66">
        <v>915</v>
      </c>
      <c r="F28" s="67">
        <v>408</v>
      </c>
      <c r="G28" s="87">
        <f t="shared" si="2"/>
        <v>129</v>
      </c>
      <c r="H28" s="68">
        <f t="shared" si="3"/>
        <v>86</v>
      </c>
      <c r="I28" s="68"/>
      <c r="J28" s="130">
        <f t="shared" si="4"/>
        <v>623</v>
      </c>
      <c r="K28" s="134">
        <f t="shared" si="5"/>
        <v>68.087431693989075</v>
      </c>
      <c r="L28" s="12"/>
      <c r="M28" s="91">
        <v>537</v>
      </c>
      <c r="N28" s="95">
        <v>623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229</v>
      </c>
      <c r="D30" s="66">
        <v>110</v>
      </c>
      <c r="E30" s="66">
        <v>110</v>
      </c>
      <c r="F30" s="67">
        <v>0</v>
      </c>
      <c r="G30" s="87">
        <f t="shared" si="2"/>
        <v>0</v>
      </c>
      <c r="H30" s="68">
        <f t="shared" si="3"/>
        <v>0</v>
      </c>
      <c r="I30" s="68"/>
      <c r="J30" s="130">
        <f t="shared" si="4"/>
        <v>0</v>
      </c>
      <c r="K30" s="134">
        <f t="shared" si="5"/>
        <v>0</v>
      </c>
      <c r="L30" s="12"/>
      <c r="M30" s="91">
        <v>0</v>
      </c>
      <c r="N30" s="95">
        <v>0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601</v>
      </c>
      <c r="D31" s="66">
        <v>461</v>
      </c>
      <c r="E31" s="66">
        <v>614</v>
      </c>
      <c r="F31" s="67">
        <v>184</v>
      </c>
      <c r="G31" s="87">
        <f t="shared" si="2"/>
        <v>213</v>
      </c>
      <c r="H31" s="68">
        <f t="shared" si="3"/>
        <v>115</v>
      </c>
      <c r="I31" s="68"/>
      <c r="J31" s="130">
        <f t="shared" si="4"/>
        <v>512</v>
      </c>
      <c r="K31" s="134">
        <f t="shared" si="5"/>
        <v>83.387622149837142</v>
      </c>
      <c r="L31" s="12"/>
      <c r="M31" s="91">
        <v>397</v>
      </c>
      <c r="N31" s="95">
        <v>512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9523</v>
      </c>
      <c r="D32" s="66">
        <v>9425</v>
      </c>
      <c r="E32" s="66">
        <v>10650</v>
      </c>
      <c r="F32" s="67">
        <v>2224</v>
      </c>
      <c r="G32" s="87">
        <f t="shared" si="2"/>
        <v>2728</v>
      </c>
      <c r="H32" s="68">
        <f t="shared" si="3"/>
        <v>2363</v>
      </c>
      <c r="I32" s="68"/>
      <c r="J32" s="130">
        <f t="shared" si="4"/>
        <v>7315</v>
      </c>
      <c r="K32" s="134">
        <f t="shared" si="5"/>
        <v>68.685446009389679</v>
      </c>
      <c r="L32" s="12"/>
      <c r="M32" s="91">
        <v>4952</v>
      </c>
      <c r="N32" s="95">
        <v>7315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3380</v>
      </c>
      <c r="D33" s="66">
        <v>3408</v>
      </c>
      <c r="E33" s="66">
        <v>3836</v>
      </c>
      <c r="F33" s="67">
        <v>807</v>
      </c>
      <c r="G33" s="87">
        <f t="shared" si="2"/>
        <v>954</v>
      </c>
      <c r="H33" s="68">
        <f t="shared" si="3"/>
        <v>844</v>
      </c>
      <c r="I33" s="68"/>
      <c r="J33" s="130">
        <f t="shared" si="4"/>
        <v>2605</v>
      </c>
      <c r="K33" s="134">
        <f t="shared" si="5"/>
        <v>67.909280500521376</v>
      </c>
      <c r="L33" s="12"/>
      <c r="M33" s="91">
        <v>1761</v>
      </c>
      <c r="N33" s="95">
        <v>2605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39</v>
      </c>
      <c r="D35" s="66">
        <v>36</v>
      </c>
      <c r="E35" s="66">
        <v>36</v>
      </c>
      <c r="F35" s="67">
        <v>9</v>
      </c>
      <c r="G35" s="87">
        <f t="shared" si="2"/>
        <v>9</v>
      </c>
      <c r="H35" s="68">
        <f t="shared" si="3"/>
        <v>9</v>
      </c>
      <c r="I35" s="68"/>
      <c r="J35" s="130">
        <f t="shared" si="4"/>
        <v>27</v>
      </c>
      <c r="K35" s="134">
        <f t="shared" si="5"/>
        <v>75</v>
      </c>
      <c r="L35" s="12"/>
      <c r="M35" s="91">
        <v>18</v>
      </c>
      <c r="N35" s="95">
        <v>27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63</v>
      </c>
      <c r="D36" s="66">
        <v>45</v>
      </c>
      <c r="E36" s="66">
        <v>89</v>
      </c>
      <c r="F36" s="67">
        <v>52</v>
      </c>
      <c r="G36" s="87">
        <f t="shared" si="2"/>
        <v>22</v>
      </c>
      <c r="H36" s="68">
        <f t="shared" si="3"/>
        <v>44</v>
      </c>
      <c r="I36" s="68"/>
      <c r="J36" s="130">
        <f t="shared" si="4"/>
        <v>118</v>
      </c>
      <c r="K36" s="134">
        <f t="shared" si="5"/>
        <v>132.58426966292134</v>
      </c>
      <c r="L36" s="12"/>
      <c r="M36" s="91">
        <v>74</v>
      </c>
      <c r="N36" s="95">
        <v>118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14986</v>
      </c>
      <c r="D37" s="74">
        <f>SUM(D27:D36)</f>
        <v>14572</v>
      </c>
      <c r="E37" s="74">
        <f>SUM(E27:E36)</f>
        <v>16550</v>
      </c>
      <c r="F37" s="74">
        <f>SUM(F27:F36)</f>
        <v>3804</v>
      </c>
      <c r="G37" s="74">
        <f>SUM(G27:G36)</f>
        <v>4117</v>
      </c>
      <c r="H37" s="74">
        <f>SUM(H27:H36)</f>
        <v>3535</v>
      </c>
      <c r="I37" s="74"/>
      <c r="J37" s="74">
        <f t="shared" si="4"/>
        <v>11456</v>
      </c>
      <c r="K37" s="133">
        <f t="shared" si="5"/>
        <v>69.220543806646532</v>
      </c>
      <c r="L37" s="12"/>
      <c r="M37" s="97">
        <f>SUM(M27:M36)</f>
        <v>7921</v>
      </c>
      <c r="N37" s="97">
        <f>IF(COUNT(N27:N36)=0,"",SUM(N27:N36))</f>
        <v>11456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419</v>
      </c>
      <c r="D39" s="66">
        <v>400</v>
      </c>
      <c r="E39" s="66">
        <v>482</v>
      </c>
      <c r="F39" s="67">
        <v>118</v>
      </c>
      <c r="G39" s="87">
        <f>M39-F39</f>
        <v>162</v>
      </c>
      <c r="H39" s="68">
        <f>N39-M39</f>
        <v>75</v>
      </c>
      <c r="I39" s="68"/>
      <c r="J39" s="130">
        <f t="shared" si="4"/>
        <v>355</v>
      </c>
      <c r="K39" s="134">
        <f t="shared" si="5"/>
        <v>73.651452282157678</v>
      </c>
      <c r="L39" s="12"/>
      <c r="M39" s="91">
        <v>280</v>
      </c>
      <c r="N39" s="95">
        <v>355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14333</v>
      </c>
      <c r="D41" s="66">
        <v>14042</v>
      </c>
      <c r="E41" s="66">
        <v>15435</v>
      </c>
      <c r="F41" s="67">
        <v>3366</v>
      </c>
      <c r="G41" s="87">
        <f>M41-F41</f>
        <v>3886</v>
      </c>
      <c r="H41" s="68">
        <f>N41-M41</f>
        <v>3571</v>
      </c>
      <c r="I41" s="68"/>
      <c r="J41" s="130">
        <f t="shared" si="4"/>
        <v>10823</v>
      </c>
      <c r="K41" s="134">
        <f t="shared" si="5"/>
        <v>70.119857466796248</v>
      </c>
      <c r="L41" s="12"/>
      <c r="M41" s="91">
        <v>7252</v>
      </c>
      <c r="N41" s="95">
        <v>10823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302</v>
      </c>
      <c r="D42" s="66">
        <v>130</v>
      </c>
      <c r="E42" s="66">
        <v>633</v>
      </c>
      <c r="F42" s="67">
        <v>45</v>
      </c>
      <c r="G42" s="87">
        <f>M42-F42</f>
        <v>72</v>
      </c>
      <c r="H42" s="68">
        <f>N42-M42</f>
        <v>1</v>
      </c>
      <c r="I42" s="68"/>
      <c r="J42" s="130">
        <f t="shared" si="4"/>
        <v>118</v>
      </c>
      <c r="K42" s="134">
        <f t="shared" si="5"/>
        <v>18.641390205371248</v>
      </c>
      <c r="L42" s="12"/>
      <c r="M42" s="91">
        <v>117</v>
      </c>
      <c r="N42" s="95">
        <v>118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15054</v>
      </c>
      <c r="D43" s="74">
        <f>SUM(D38:D42)</f>
        <v>14572</v>
      </c>
      <c r="E43" s="74">
        <f>SUM(E38:E42)</f>
        <v>16550</v>
      </c>
      <c r="F43" s="74">
        <f>SUM(F38:F42)</f>
        <v>3529</v>
      </c>
      <c r="G43" s="74">
        <f>SUM(G38:G42)</f>
        <v>4120</v>
      </c>
      <c r="H43" s="74">
        <f>SUM(H38:H42)</f>
        <v>3647</v>
      </c>
      <c r="I43" s="74"/>
      <c r="J43" s="74">
        <f t="shared" si="4"/>
        <v>11296</v>
      </c>
      <c r="K43" s="133">
        <f t="shared" si="5"/>
        <v>68.253776435045324</v>
      </c>
      <c r="L43" s="12"/>
      <c r="M43" s="97">
        <f>SUM(M38:M42)</f>
        <v>7649</v>
      </c>
      <c r="N43" s="97">
        <f>IF(COUNT(N38:N42)=0,"",SUM(N38:N42))</f>
        <v>11296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721</v>
      </c>
      <c r="D45" s="74">
        <f t="shared" si="6"/>
        <v>530</v>
      </c>
      <c r="E45" s="74">
        <f t="shared" si="6"/>
        <v>1115</v>
      </c>
      <c r="F45" s="74">
        <f t="shared" si="6"/>
        <v>163</v>
      </c>
      <c r="G45" s="74">
        <f t="shared" si="6"/>
        <v>234</v>
      </c>
      <c r="H45" s="74">
        <f t="shared" si="6"/>
        <v>76</v>
      </c>
      <c r="I45" s="74"/>
      <c r="J45" s="74">
        <f>SUM(F45:I45)</f>
        <v>473</v>
      </c>
      <c r="K45" s="133">
        <f>IF(ROUND(E45,0)=0,"x",J45/E45*100)</f>
        <v>42.421524663677133</v>
      </c>
      <c r="L45" s="12"/>
      <c r="M45" s="97">
        <f>M43-M41</f>
        <v>397</v>
      </c>
      <c r="N45" s="97">
        <f>IF(OR(N43="",N41=""),"",N43-N41)</f>
        <v>473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68</v>
      </c>
      <c r="D46" s="74">
        <f t="shared" si="7"/>
        <v>0</v>
      </c>
      <c r="E46" s="74">
        <f t="shared" si="7"/>
        <v>0</v>
      </c>
      <c r="F46" s="188">
        <f t="shared" si="7"/>
        <v>-275</v>
      </c>
      <c r="G46" s="90">
        <f t="shared" si="7"/>
        <v>3</v>
      </c>
      <c r="H46" s="74">
        <f t="shared" si="7"/>
        <v>112</v>
      </c>
      <c r="I46" s="74"/>
      <c r="J46" s="188">
        <f>SUM(F46:I46)</f>
        <v>-160</v>
      </c>
      <c r="K46" s="133" t="str">
        <f>IF(ROUND(E46,0)=0,"x",J46/E46*100)</f>
        <v>x</v>
      </c>
      <c r="L46" s="12"/>
      <c r="M46" s="189">
        <f>M43-M37</f>
        <v>-272</v>
      </c>
      <c r="N46" s="97">
        <f>IF(OR(N43="",N37=""),"",N43-N37)</f>
        <v>-160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-14265</v>
      </c>
      <c r="D47" s="74">
        <f t="shared" si="8"/>
        <v>-14042</v>
      </c>
      <c r="E47" s="74">
        <f t="shared" si="8"/>
        <v>-15435</v>
      </c>
      <c r="F47" s="74">
        <f t="shared" si="8"/>
        <v>-3641</v>
      </c>
      <c r="G47" s="74">
        <f t="shared" si="8"/>
        <v>-3883</v>
      </c>
      <c r="H47" s="74">
        <f t="shared" si="8"/>
        <v>-3459</v>
      </c>
      <c r="I47" s="74"/>
      <c r="J47" s="74">
        <f>SUM(F47:I47)</f>
        <v>-10983</v>
      </c>
      <c r="K47" s="133">
        <f>IF(ROUND(E47,0)=0,"x",J47/E47*100)</f>
        <v>71.156462585034006</v>
      </c>
      <c r="L47" s="12"/>
      <c r="M47" s="97">
        <f>M46-M41</f>
        <v>-7524</v>
      </c>
      <c r="N47" s="97">
        <f>IF(OR(N46="",N41=""),"",N46-N41)</f>
        <v>-10983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191" t="s">
        <v>100</v>
      </c>
      <c r="B51" s="114"/>
      <c r="E51" s="114"/>
      <c r="J51" s="114"/>
      <c r="K51" s="114"/>
      <c r="L51" s="114"/>
      <c r="P51" s="2"/>
    </row>
    <row r="52" spans="1:16" ht="15" customHeight="1" x14ac:dyDescent="0.3">
      <c r="A52" s="191" t="s">
        <v>101</v>
      </c>
      <c r="B52" s="114"/>
      <c r="E52" s="114"/>
      <c r="J52" s="114"/>
      <c r="K52" s="114"/>
      <c r="L52" s="114"/>
      <c r="P52" s="2"/>
    </row>
    <row r="53" spans="1:16" ht="15" customHeight="1" x14ac:dyDescent="0.3">
      <c r="A53" s="227" t="s">
        <v>102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  <row r="54" spans="1:16" ht="15" customHeight="1" x14ac:dyDescent="0.3">
      <c r="A54" s="129" t="s">
        <v>103</v>
      </c>
      <c r="B54" s="117"/>
      <c r="C54" s="117"/>
      <c r="D54" s="227"/>
      <c r="E54" s="228"/>
      <c r="F54" s="227"/>
      <c r="G54" s="227"/>
      <c r="H54" s="227"/>
      <c r="I54" s="227"/>
      <c r="J54" s="228"/>
      <c r="K54" s="229"/>
      <c r="L54" s="229"/>
      <c r="M54" s="227"/>
      <c r="N54" s="227"/>
      <c r="O54" s="227"/>
    </row>
    <row r="55" spans="1:16" ht="15" customHeight="1" x14ac:dyDescent="0.3">
      <c r="A55" s="227" t="s">
        <v>104</v>
      </c>
      <c r="B55" s="229"/>
      <c r="C55" s="227"/>
      <c r="D55" s="227"/>
      <c r="E55" s="228"/>
      <c r="F55" s="227"/>
      <c r="G55" s="227"/>
      <c r="H55" s="227"/>
      <c r="I55" s="227"/>
      <c r="J55" s="228"/>
      <c r="K55" s="229"/>
      <c r="L55" s="229"/>
      <c r="M55" s="227"/>
      <c r="N55" s="227"/>
      <c r="O55" s="227"/>
    </row>
  </sheetData>
  <mergeCells count="8">
    <mergeCell ref="D54:O54"/>
    <mergeCell ref="A55:O55"/>
    <mergeCell ref="A1:O1"/>
    <mergeCell ref="C7:O7"/>
    <mergeCell ref="F9:I9"/>
    <mergeCell ref="A49:O49"/>
    <mergeCell ref="A50:O50"/>
    <mergeCell ref="A53:O53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B9E43-B11A-401B-98DB-6D5AC190DA3B}">
  <dimension ref="A1:P53"/>
  <sheetViews>
    <sheetView workbookViewId="0">
      <selection activeCell="S1" sqref="S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105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21</v>
      </c>
      <c r="D11" s="66">
        <v>18</v>
      </c>
      <c r="E11" s="66">
        <v>18</v>
      </c>
      <c r="F11" s="67">
        <v>21</v>
      </c>
      <c r="G11" s="68">
        <f t="shared" ref="G11:H17" si="0">M11</f>
        <v>21</v>
      </c>
      <c r="H11" s="68">
        <f t="shared" si="0"/>
        <v>21</v>
      </c>
      <c r="I11" s="68"/>
      <c r="J11" s="130" t="s">
        <v>25</v>
      </c>
      <c r="K11" s="131" t="s">
        <v>25</v>
      </c>
      <c r="L11" s="12"/>
      <c r="M11" s="91">
        <v>21</v>
      </c>
      <c r="N11" s="92">
        <v>21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19</v>
      </c>
      <c r="D12" s="70">
        <v>17</v>
      </c>
      <c r="E12" s="70">
        <v>17</v>
      </c>
      <c r="F12" s="71">
        <v>19</v>
      </c>
      <c r="G12" s="72">
        <f t="shared" si="0"/>
        <v>19</v>
      </c>
      <c r="H12" s="72">
        <f t="shared" si="0"/>
        <v>19</v>
      </c>
      <c r="I12" s="72"/>
      <c r="J12" s="132" t="s">
        <v>25</v>
      </c>
      <c r="K12" s="131" t="s">
        <v>25</v>
      </c>
      <c r="L12" s="12"/>
      <c r="M12" s="93">
        <v>19</v>
      </c>
      <c r="N12" s="94">
        <v>19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4141</v>
      </c>
      <c r="D13" s="73" t="s">
        <v>25</v>
      </c>
      <c r="E13" s="73" t="s">
        <v>25</v>
      </c>
      <c r="F13" s="67">
        <v>4145</v>
      </c>
      <c r="G13" s="68">
        <f t="shared" si="0"/>
        <v>4145</v>
      </c>
      <c r="H13" s="68">
        <f t="shared" si="0"/>
        <v>4145</v>
      </c>
      <c r="I13" s="68"/>
      <c r="J13" s="130" t="s">
        <v>25</v>
      </c>
      <c r="K13" s="131" t="s">
        <v>25</v>
      </c>
      <c r="L13" s="12"/>
      <c r="M13" s="91">
        <v>4145</v>
      </c>
      <c r="N13" s="95">
        <v>4145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3996</v>
      </c>
      <c r="D14" s="73" t="s">
        <v>25</v>
      </c>
      <c r="E14" s="73" t="s">
        <v>25</v>
      </c>
      <c r="F14" s="67">
        <v>4008</v>
      </c>
      <c r="G14" s="68">
        <f t="shared" si="0"/>
        <v>4016</v>
      </c>
      <c r="H14" s="68">
        <f t="shared" si="0"/>
        <v>4021</v>
      </c>
      <c r="I14" s="68"/>
      <c r="J14" s="130" t="s">
        <v>25</v>
      </c>
      <c r="K14" s="131" t="s">
        <v>25</v>
      </c>
      <c r="L14" s="12"/>
      <c r="M14" s="91">
        <v>4016</v>
      </c>
      <c r="N14" s="95">
        <v>4021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22</v>
      </c>
      <c r="D15" s="73" t="s">
        <v>25</v>
      </c>
      <c r="E15" s="73" t="s">
        <v>25</v>
      </c>
      <c r="F15" s="67">
        <v>0</v>
      </c>
      <c r="G15" s="68">
        <f t="shared" si="0"/>
        <v>0</v>
      </c>
      <c r="H15" s="68">
        <f t="shared" si="0"/>
        <v>0</v>
      </c>
      <c r="I15" s="68"/>
      <c r="J15" s="130" t="s">
        <v>25</v>
      </c>
      <c r="K15" s="131" t="s">
        <v>25</v>
      </c>
      <c r="L15" s="12"/>
      <c r="M15" s="91">
        <v>0</v>
      </c>
      <c r="N15" s="95">
        <v>0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622</v>
      </c>
      <c r="D16" s="73" t="s">
        <v>25</v>
      </c>
      <c r="E16" s="73" t="s">
        <v>25</v>
      </c>
      <c r="F16" s="67">
        <v>3022</v>
      </c>
      <c r="G16" s="68">
        <f t="shared" si="0"/>
        <v>2258</v>
      </c>
      <c r="H16" s="68">
        <f t="shared" si="0"/>
        <v>1394</v>
      </c>
      <c r="I16" s="68"/>
      <c r="J16" s="130" t="s">
        <v>25</v>
      </c>
      <c r="K16" s="131" t="s">
        <v>25</v>
      </c>
      <c r="L16" s="12"/>
      <c r="M16" s="91">
        <v>2258</v>
      </c>
      <c r="N16" s="95">
        <v>1394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1657</v>
      </c>
      <c r="D17" s="73" t="s">
        <v>25</v>
      </c>
      <c r="E17" s="73" t="s">
        <v>25</v>
      </c>
      <c r="F17" s="67">
        <v>1918</v>
      </c>
      <c r="G17" s="68">
        <f t="shared" si="0"/>
        <v>1970</v>
      </c>
      <c r="H17" s="68">
        <f t="shared" si="0"/>
        <v>2442</v>
      </c>
      <c r="I17" s="68"/>
      <c r="J17" s="130" t="s">
        <v>25</v>
      </c>
      <c r="K17" s="131" t="s">
        <v>25</v>
      </c>
      <c r="L17" s="12"/>
      <c r="M17" s="91">
        <v>1970</v>
      </c>
      <c r="N17" s="95">
        <v>2442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2446</v>
      </c>
      <c r="D18" s="74" t="s">
        <v>25</v>
      </c>
      <c r="E18" s="74" t="s">
        <v>25</v>
      </c>
      <c r="F18" s="74">
        <f>F13-F14+F15+F16+F17</f>
        <v>5077</v>
      </c>
      <c r="G18" s="74">
        <f>G13-G14+G15+G16+G17</f>
        <v>4357</v>
      </c>
      <c r="H18" s="75">
        <f>H13-H14+H15+H16+H17</f>
        <v>3960</v>
      </c>
      <c r="I18" s="75"/>
      <c r="J18" s="74" t="s">
        <v>25</v>
      </c>
      <c r="K18" s="74" t="s">
        <v>25</v>
      </c>
      <c r="L18" s="12"/>
      <c r="M18" s="96">
        <f>M13-M14+M15+M16+M17</f>
        <v>4357</v>
      </c>
      <c r="N18" s="96">
        <f>IF(COUNT(N13:N17)=0,"",N13-N14+N15+N16+N17)</f>
        <v>3960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125</v>
      </c>
      <c r="D19" s="73" t="s">
        <v>25</v>
      </c>
      <c r="E19" s="73" t="s">
        <v>25</v>
      </c>
      <c r="F19" s="67">
        <v>117</v>
      </c>
      <c r="G19" s="68">
        <f t="shared" ref="G19:H23" si="1">M19</f>
        <v>108</v>
      </c>
      <c r="H19" s="68">
        <f t="shared" si="1"/>
        <v>124</v>
      </c>
      <c r="I19" s="68"/>
      <c r="J19" s="130" t="s">
        <v>25</v>
      </c>
      <c r="K19" s="131" t="s">
        <v>25</v>
      </c>
      <c r="L19" s="12"/>
      <c r="M19" s="91">
        <v>108</v>
      </c>
      <c r="N19" s="95">
        <v>124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764</v>
      </c>
      <c r="D20" s="73" t="s">
        <v>25</v>
      </c>
      <c r="E20" s="73" t="s">
        <v>25</v>
      </c>
      <c r="F20" s="67">
        <v>541</v>
      </c>
      <c r="G20" s="68">
        <f t="shared" si="1"/>
        <v>501</v>
      </c>
      <c r="H20" s="68">
        <f t="shared" si="1"/>
        <v>552</v>
      </c>
      <c r="I20" s="68"/>
      <c r="J20" s="130" t="s">
        <v>25</v>
      </c>
      <c r="K20" s="131" t="s">
        <v>25</v>
      </c>
      <c r="L20" s="12"/>
      <c r="M20" s="91">
        <v>501</v>
      </c>
      <c r="N20" s="95">
        <v>552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184</v>
      </c>
      <c r="D21" s="73" t="s">
        <v>25</v>
      </c>
      <c r="E21" s="73" t="s">
        <v>25</v>
      </c>
      <c r="F21" s="67">
        <v>421</v>
      </c>
      <c r="G21" s="68">
        <f t="shared" si="1"/>
        <v>421</v>
      </c>
      <c r="H21" s="68">
        <f t="shared" si="1"/>
        <v>421</v>
      </c>
      <c r="I21" s="68"/>
      <c r="J21" s="130" t="s">
        <v>25</v>
      </c>
      <c r="K21" s="131" t="s">
        <v>25</v>
      </c>
      <c r="L21" s="12"/>
      <c r="M21" s="91">
        <v>421</v>
      </c>
      <c r="N21" s="95">
        <v>421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1374</v>
      </c>
      <c r="D22" s="73" t="s">
        <v>25</v>
      </c>
      <c r="E22" s="73" t="s">
        <v>25</v>
      </c>
      <c r="F22" s="67">
        <v>3694</v>
      </c>
      <c r="G22" s="68">
        <f t="shared" si="1"/>
        <v>3198</v>
      </c>
      <c r="H22" s="68">
        <f t="shared" si="1"/>
        <v>2877</v>
      </c>
      <c r="I22" s="68"/>
      <c r="J22" s="130" t="s">
        <v>25</v>
      </c>
      <c r="K22" s="131" t="s">
        <v>25</v>
      </c>
      <c r="L22" s="12"/>
      <c r="M22" s="91">
        <v>3198</v>
      </c>
      <c r="N22" s="95">
        <v>2877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12223</v>
      </c>
      <c r="D24" s="74">
        <v>12283</v>
      </c>
      <c r="E24" s="74">
        <v>12283</v>
      </c>
      <c r="F24" s="74">
        <v>3226</v>
      </c>
      <c r="G24" s="75">
        <f t="shared" ref="G24:G36" si="2">M24-F24</f>
        <v>3148</v>
      </c>
      <c r="H24" s="75">
        <f t="shared" ref="H24:H36" si="3">N24-M24</f>
        <v>2996</v>
      </c>
      <c r="I24" s="75"/>
      <c r="J24" s="74">
        <f t="shared" ref="J24:J43" si="4">SUM(F24:I24)</f>
        <v>9370</v>
      </c>
      <c r="K24" s="133">
        <f t="shared" ref="K24:K43" si="5">IF(E24=0,"x",J24/E24*100)</f>
        <v>76.284295367581208</v>
      </c>
      <c r="L24" s="12"/>
      <c r="M24" s="96">
        <v>6374</v>
      </c>
      <c r="N24" s="97">
        <v>9370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/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2030</v>
      </c>
      <c r="D26" s="79">
        <v>3520</v>
      </c>
      <c r="E26" s="79">
        <v>3520</v>
      </c>
      <c r="F26" s="80">
        <v>880</v>
      </c>
      <c r="G26" s="81">
        <f t="shared" si="2"/>
        <v>880</v>
      </c>
      <c r="H26" s="82">
        <f t="shared" si="3"/>
        <v>880</v>
      </c>
      <c r="I26" s="82"/>
      <c r="J26" s="135">
        <f t="shared" si="4"/>
        <v>2640</v>
      </c>
      <c r="K26" s="136">
        <f t="shared" si="5"/>
        <v>75</v>
      </c>
      <c r="L26" s="13"/>
      <c r="M26" s="98">
        <v>1760</v>
      </c>
      <c r="N26" s="99">
        <v>2640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295</v>
      </c>
      <c r="D27" s="84">
        <v>290</v>
      </c>
      <c r="E27" s="84">
        <v>290</v>
      </c>
      <c r="F27" s="85">
        <v>53</v>
      </c>
      <c r="G27" s="87">
        <f t="shared" si="2"/>
        <v>66</v>
      </c>
      <c r="H27" s="87">
        <f t="shared" si="3"/>
        <v>81</v>
      </c>
      <c r="I27" s="87"/>
      <c r="J27" s="137">
        <f t="shared" si="4"/>
        <v>200</v>
      </c>
      <c r="K27" s="138">
        <f t="shared" si="5"/>
        <v>68.965517241379317</v>
      </c>
      <c r="L27" s="12"/>
      <c r="M27" s="100">
        <v>119</v>
      </c>
      <c r="N27" s="101">
        <v>200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547</v>
      </c>
      <c r="D28" s="66">
        <v>563</v>
      </c>
      <c r="E28" s="66">
        <v>502</v>
      </c>
      <c r="F28" s="67">
        <v>284</v>
      </c>
      <c r="G28" s="87">
        <f t="shared" si="2"/>
        <v>90</v>
      </c>
      <c r="H28" s="68">
        <f t="shared" si="3"/>
        <v>55</v>
      </c>
      <c r="I28" s="68"/>
      <c r="J28" s="130">
        <f t="shared" si="4"/>
        <v>429</v>
      </c>
      <c r="K28" s="134">
        <f t="shared" si="5"/>
        <v>85.458167330677298</v>
      </c>
      <c r="L28" s="12"/>
      <c r="M28" s="91">
        <v>374</v>
      </c>
      <c r="N28" s="95">
        <v>429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23</v>
      </c>
      <c r="D30" s="66">
        <v>50</v>
      </c>
      <c r="E30" s="66">
        <v>300</v>
      </c>
      <c r="F30" s="67">
        <v>21</v>
      </c>
      <c r="G30" s="87">
        <f t="shared" si="2"/>
        <v>84</v>
      </c>
      <c r="H30" s="68">
        <f t="shared" si="3"/>
        <v>160</v>
      </c>
      <c r="I30" s="68"/>
      <c r="J30" s="130">
        <f t="shared" si="4"/>
        <v>265</v>
      </c>
      <c r="K30" s="134">
        <f t="shared" si="5"/>
        <v>88.333333333333329</v>
      </c>
      <c r="L30" s="12"/>
      <c r="M30" s="91">
        <v>105</v>
      </c>
      <c r="N30" s="95">
        <v>265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599</v>
      </c>
      <c r="D31" s="66">
        <v>466</v>
      </c>
      <c r="E31" s="66">
        <v>600</v>
      </c>
      <c r="F31" s="67">
        <v>183</v>
      </c>
      <c r="G31" s="87">
        <f t="shared" si="2"/>
        <v>205</v>
      </c>
      <c r="H31" s="68">
        <f t="shared" si="3"/>
        <v>122</v>
      </c>
      <c r="I31" s="68"/>
      <c r="J31" s="130">
        <f t="shared" si="4"/>
        <v>510</v>
      </c>
      <c r="K31" s="134">
        <f t="shared" si="5"/>
        <v>85</v>
      </c>
      <c r="L31" s="12"/>
      <c r="M31" s="91">
        <v>388</v>
      </c>
      <c r="N31" s="95">
        <v>510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7952</v>
      </c>
      <c r="D32" s="66">
        <v>8000</v>
      </c>
      <c r="E32" s="66">
        <v>8000</v>
      </c>
      <c r="F32" s="67">
        <v>1814</v>
      </c>
      <c r="G32" s="87">
        <f t="shared" si="2"/>
        <v>2262</v>
      </c>
      <c r="H32" s="68">
        <f t="shared" si="3"/>
        <v>2021</v>
      </c>
      <c r="I32" s="68"/>
      <c r="J32" s="130">
        <f t="shared" si="4"/>
        <v>6097</v>
      </c>
      <c r="K32" s="134">
        <f t="shared" si="5"/>
        <v>76.212500000000006</v>
      </c>
      <c r="L32" s="12"/>
      <c r="M32" s="91">
        <v>4076</v>
      </c>
      <c r="N32" s="95">
        <v>6097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2961</v>
      </c>
      <c r="D33" s="66">
        <v>3176</v>
      </c>
      <c r="E33" s="66">
        <v>3176</v>
      </c>
      <c r="F33" s="67">
        <v>679</v>
      </c>
      <c r="G33" s="87">
        <f t="shared" si="2"/>
        <v>806</v>
      </c>
      <c r="H33" s="68">
        <f t="shared" si="3"/>
        <v>725</v>
      </c>
      <c r="I33" s="68"/>
      <c r="J33" s="130">
        <f t="shared" si="4"/>
        <v>2210</v>
      </c>
      <c r="K33" s="134">
        <f t="shared" si="5"/>
        <v>69.584382871536519</v>
      </c>
      <c r="L33" s="12"/>
      <c r="M33" s="91">
        <v>1485</v>
      </c>
      <c r="N33" s="95">
        <v>2210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/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35</v>
      </c>
      <c r="D35" s="66">
        <v>35</v>
      </c>
      <c r="E35" s="66">
        <v>35</v>
      </c>
      <c r="F35" s="67">
        <v>8</v>
      </c>
      <c r="G35" s="87">
        <f t="shared" si="2"/>
        <v>9</v>
      </c>
      <c r="H35" s="68">
        <f t="shared" si="3"/>
        <v>5</v>
      </c>
      <c r="I35" s="68"/>
      <c r="J35" s="130">
        <f t="shared" si="4"/>
        <v>22</v>
      </c>
      <c r="K35" s="134">
        <f t="shared" si="5"/>
        <v>62.857142857142854</v>
      </c>
      <c r="L35" s="12"/>
      <c r="M35" s="91">
        <v>17</v>
      </c>
      <c r="N35" s="95">
        <v>22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280</v>
      </c>
      <c r="D36" s="66">
        <v>143</v>
      </c>
      <c r="E36" s="66">
        <v>10</v>
      </c>
      <c r="F36" s="67">
        <v>7</v>
      </c>
      <c r="G36" s="87">
        <f t="shared" si="2"/>
        <v>-1</v>
      </c>
      <c r="H36" s="68">
        <f t="shared" si="3"/>
        <v>0</v>
      </c>
      <c r="I36" s="68"/>
      <c r="J36" s="130">
        <f t="shared" si="4"/>
        <v>6</v>
      </c>
      <c r="K36" s="134">
        <f t="shared" si="5"/>
        <v>60</v>
      </c>
      <c r="L36" s="12"/>
      <c r="M36" s="91">
        <v>6</v>
      </c>
      <c r="N36" s="95">
        <v>6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12692</v>
      </c>
      <c r="D37" s="74">
        <f>SUM(D27:D36)</f>
        <v>12723</v>
      </c>
      <c r="E37" s="74">
        <f>SUM(E27:E36)</f>
        <v>12913</v>
      </c>
      <c r="F37" s="74">
        <f>SUM(F27:F36)</f>
        <v>3049</v>
      </c>
      <c r="G37" s="74">
        <f>SUM(G27:G36)</f>
        <v>3521</v>
      </c>
      <c r="H37" s="74">
        <f>SUM(H27:H36)</f>
        <v>3169</v>
      </c>
      <c r="I37" s="74"/>
      <c r="J37" s="74">
        <f t="shared" si="4"/>
        <v>9739</v>
      </c>
      <c r="K37" s="133">
        <f t="shared" si="5"/>
        <v>75.420119259660808</v>
      </c>
      <c r="L37" s="12"/>
      <c r="M37" s="97">
        <f>SUM(M27:M36)</f>
        <v>6570</v>
      </c>
      <c r="N37" s="97">
        <f>IF(COUNT(N27:N36)=0,"",SUM(N27:N36))</f>
        <v>9739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/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434</v>
      </c>
      <c r="D39" s="66">
        <v>420</v>
      </c>
      <c r="E39" s="66">
        <v>420</v>
      </c>
      <c r="F39" s="67">
        <v>126</v>
      </c>
      <c r="G39" s="87">
        <f>M39-F39</f>
        <v>139</v>
      </c>
      <c r="H39" s="68">
        <f>N39-M39</f>
        <v>51</v>
      </c>
      <c r="I39" s="68"/>
      <c r="J39" s="130">
        <f t="shared" si="4"/>
        <v>316</v>
      </c>
      <c r="K39" s="134">
        <f t="shared" si="5"/>
        <v>75.238095238095241</v>
      </c>
      <c r="L39" s="12"/>
      <c r="M39" s="91">
        <v>265</v>
      </c>
      <c r="N39" s="95">
        <v>316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/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12223</v>
      </c>
      <c r="D41" s="66">
        <v>12283</v>
      </c>
      <c r="E41" s="66">
        <v>12283</v>
      </c>
      <c r="F41" s="67">
        <v>3226</v>
      </c>
      <c r="G41" s="87">
        <f>M41-F41</f>
        <v>3148</v>
      </c>
      <c r="H41" s="68">
        <f>N41-M41</f>
        <v>2996</v>
      </c>
      <c r="I41" s="68"/>
      <c r="J41" s="130">
        <f t="shared" si="4"/>
        <v>9370</v>
      </c>
      <c r="K41" s="134">
        <f t="shared" si="5"/>
        <v>76.284295367581208</v>
      </c>
      <c r="L41" s="12"/>
      <c r="M41" s="91">
        <v>6374</v>
      </c>
      <c r="N41" s="95">
        <v>9370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35</v>
      </c>
      <c r="D42" s="66">
        <v>20</v>
      </c>
      <c r="E42" s="66">
        <v>210</v>
      </c>
      <c r="F42" s="67">
        <v>0</v>
      </c>
      <c r="G42" s="87">
        <f>M42-F42</f>
        <v>59</v>
      </c>
      <c r="H42" s="68">
        <f>N42-M42</f>
        <v>0</v>
      </c>
      <c r="I42" s="68"/>
      <c r="J42" s="130">
        <f t="shared" si="4"/>
        <v>59</v>
      </c>
      <c r="K42" s="134">
        <f t="shared" si="5"/>
        <v>28.095238095238095</v>
      </c>
      <c r="L42" s="12"/>
      <c r="M42" s="91">
        <v>59</v>
      </c>
      <c r="N42" s="95">
        <v>59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12692</v>
      </c>
      <c r="D43" s="74">
        <f>SUM(D38:D42)</f>
        <v>12723</v>
      </c>
      <c r="E43" s="74">
        <f>SUM(E38:E42)</f>
        <v>12913</v>
      </c>
      <c r="F43" s="74">
        <f>SUM(F38:F42)</f>
        <v>3352</v>
      </c>
      <c r="G43" s="74">
        <f>SUM(G38:G42)</f>
        <v>3346</v>
      </c>
      <c r="H43" s="74">
        <f>SUM(H38:H42)</f>
        <v>3047</v>
      </c>
      <c r="I43" s="74"/>
      <c r="J43" s="74">
        <f t="shared" si="4"/>
        <v>9745</v>
      </c>
      <c r="K43" s="133">
        <f t="shared" si="5"/>
        <v>75.466584062572608</v>
      </c>
      <c r="L43" s="12"/>
      <c r="M43" s="97">
        <f>SUM(M38:M42)</f>
        <v>6698</v>
      </c>
      <c r="N43" s="97">
        <f>IF(COUNT(N38:N42)=0,"",SUM(N38:N42))</f>
        <v>9745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469</v>
      </c>
      <c r="D45" s="74">
        <f t="shared" si="6"/>
        <v>440</v>
      </c>
      <c r="E45" s="74">
        <f t="shared" si="6"/>
        <v>630</v>
      </c>
      <c r="F45" s="74">
        <f t="shared" si="6"/>
        <v>126</v>
      </c>
      <c r="G45" s="74">
        <f t="shared" si="6"/>
        <v>198</v>
      </c>
      <c r="H45" s="74">
        <f t="shared" si="6"/>
        <v>51</v>
      </c>
      <c r="I45" s="74"/>
      <c r="J45" s="74">
        <f>SUM(F45:I45)</f>
        <v>375</v>
      </c>
      <c r="K45" s="133">
        <f>IF(ROUND(E45,0)=0,"x",J45/E45*100)</f>
        <v>59.523809523809526</v>
      </c>
      <c r="L45" s="12"/>
      <c r="M45" s="97">
        <f>M43-M41</f>
        <v>324</v>
      </c>
      <c r="N45" s="97">
        <f>IF(OR(N43="",N41=""),"",N43-N41)</f>
        <v>375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0</v>
      </c>
      <c r="D46" s="74">
        <f t="shared" si="7"/>
        <v>0</v>
      </c>
      <c r="E46" s="74">
        <f t="shared" si="7"/>
        <v>0</v>
      </c>
      <c r="F46" s="90">
        <f t="shared" si="7"/>
        <v>303</v>
      </c>
      <c r="G46" s="188">
        <f t="shared" si="7"/>
        <v>-175</v>
      </c>
      <c r="H46" s="74">
        <f t="shared" si="7"/>
        <v>-122</v>
      </c>
      <c r="I46" s="74"/>
      <c r="J46" s="90">
        <f>SUM(F46:I46)</f>
        <v>6</v>
      </c>
      <c r="K46" s="140" t="str">
        <f>IF(ROUND(E46,0)=0,"x",J46/E46*100)</f>
        <v>x</v>
      </c>
      <c r="L46" s="128"/>
      <c r="M46" s="104">
        <f>M43-M37</f>
        <v>128</v>
      </c>
      <c r="N46" s="97">
        <f>IF(OR(N43="",N37=""),"",N43-N37)</f>
        <v>6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-12223</v>
      </c>
      <c r="D47" s="74">
        <f t="shared" si="8"/>
        <v>-12283</v>
      </c>
      <c r="E47" s="74">
        <f t="shared" si="8"/>
        <v>-12283</v>
      </c>
      <c r="F47" s="74">
        <f t="shared" si="8"/>
        <v>-2923</v>
      </c>
      <c r="G47" s="74">
        <f t="shared" si="8"/>
        <v>-3323</v>
      </c>
      <c r="H47" s="74">
        <f t="shared" si="8"/>
        <v>-3118</v>
      </c>
      <c r="I47" s="74"/>
      <c r="J47" s="74">
        <f>SUM(F47:I47)</f>
        <v>-9364</v>
      </c>
      <c r="K47" s="133">
        <f>IF(ROUND(E47,0)=0,"x",J47/E47*100)</f>
        <v>76.235447366278592</v>
      </c>
      <c r="L47" s="12"/>
      <c r="M47" s="97">
        <f>M46-M41</f>
        <v>-6246</v>
      </c>
      <c r="N47" s="97">
        <f>IF(OR(N46="",N41=""),"",N46-N41)</f>
        <v>-9364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106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92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107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6DD1-0E0B-463B-853E-FC51B3D8D5C9}">
  <dimension ref="A1:P53"/>
  <sheetViews>
    <sheetView workbookViewId="0">
      <selection activeCell="U40" sqref="U40"/>
    </sheetView>
  </sheetViews>
  <sheetFormatPr defaultColWidth="8.6640625" defaultRowHeight="14.4" x14ac:dyDescent="0.3"/>
  <cols>
    <col min="1" max="1" width="36" style="185" customWidth="1"/>
    <col min="2" max="2" width="7.6640625" style="186" customWidth="1"/>
    <col min="3" max="4" width="11" style="114" customWidth="1"/>
    <col min="5" max="5" width="11" style="187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87" customWidth="1"/>
    <col min="11" max="11" width="11.44140625" style="143" customWidth="1"/>
    <col min="12" max="12" width="2.109375" style="143" customWidth="1"/>
    <col min="13" max="15" width="11.44140625" style="114" customWidth="1"/>
    <col min="16" max="16" width="1.109375" style="143" customWidth="1"/>
    <col min="17" max="16384" width="8.6640625" style="143"/>
  </cols>
  <sheetData>
    <row r="1" spans="1:16" ht="23.4" x14ac:dyDescent="0.45">
      <c r="A1" s="238"/>
      <c r="B1" s="239"/>
      <c r="C1" s="219"/>
      <c r="D1" s="219"/>
      <c r="E1" s="240"/>
      <c r="F1" s="219"/>
      <c r="G1" s="219"/>
      <c r="H1" s="219"/>
      <c r="I1" s="219"/>
      <c r="J1" s="240"/>
      <c r="K1" s="241"/>
      <c r="L1" s="241"/>
      <c r="M1" s="219"/>
      <c r="N1" s="219"/>
      <c r="O1" s="219"/>
      <c r="P1" s="142"/>
    </row>
    <row r="2" spans="1:16" ht="1.5" customHeight="1" x14ac:dyDescent="0.3">
      <c r="A2" s="144"/>
      <c r="B2" s="145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7"/>
      <c r="P2" s="146"/>
    </row>
    <row r="3" spans="1:16" ht="17.399999999999999" x14ac:dyDescent="0.3">
      <c r="A3" s="148" t="s">
        <v>0</v>
      </c>
      <c r="B3" s="149"/>
      <c r="C3" s="150"/>
      <c r="D3" s="150"/>
      <c r="E3" s="150"/>
      <c r="F3" s="5"/>
      <c r="G3" s="5"/>
      <c r="H3" s="150"/>
      <c r="I3" s="150"/>
      <c r="J3" s="150"/>
      <c r="K3" s="150"/>
      <c r="L3" s="150"/>
      <c r="M3" s="150"/>
      <c r="N3" s="150"/>
      <c r="O3" s="150"/>
      <c r="P3" s="146"/>
    </row>
    <row r="4" spans="1:16" ht="17.399999999999999" x14ac:dyDescent="0.3">
      <c r="A4" s="51"/>
      <c r="B4" s="145"/>
      <c r="C4" s="146"/>
      <c r="D4" s="146"/>
      <c r="E4" s="146"/>
      <c r="F4" s="6"/>
      <c r="G4" s="6"/>
      <c r="H4" s="146"/>
      <c r="I4" s="146"/>
      <c r="J4" s="146"/>
      <c r="K4" s="146"/>
      <c r="L4" s="146"/>
      <c r="M4" s="146"/>
      <c r="N4" s="146"/>
      <c r="O4" s="146"/>
      <c r="P4" s="146"/>
    </row>
    <row r="5" spans="1:16" ht="1.5" customHeight="1" x14ac:dyDescent="0.3">
      <c r="A5" s="52"/>
      <c r="B5" s="145"/>
      <c r="C5" s="146"/>
      <c r="D5" s="146"/>
      <c r="E5" s="146"/>
      <c r="F5" s="6"/>
      <c r="G5" s="6"/>
      <c r="H5" s="146"/>
      <c r="I5" s="146"/>
      <c r="J5" s="146"/>
      <c r="K5" s="146"/>
      <c r="L5" s="146"/>
      <c r="M5" s="146"/>
      <c r="N5" s="146"/>
      <c r="O5" s="146"/>
      <c r="P5" s="146"/>
    </row>
    <row r="6" spans="1:16" ht="1.5" customHeight="1" x14ac:dyDescent="0.3">
      <c r="A6" s="144"/>
      <c r="B6" s="145"/>
      <c r="C6" s="146"/>
      <c r="D6" s="146"/>
      <c r="E6" s="146"/>
      <c r="F6" s="6"/>
      <c r="G6" s="6"/>
      <c r="H6" s="146"/>
      <c r="I6" s="146"/>
      <c r="J6" s="146"/>
      <c r="K6" s="146"/>
      <c r="L6" s="146"/>
      <c r="M6" s="146"/>
      <c r="N6" s="146"/>
      <c r="O6" s="146"/>
      <c r="P6" s="146"/>
    </row>
    <row r="7" spans="1:16" ht="17.399999999999999" x14ac:dyDescent="0.3">
      <c r="A7" s="53" t="s">
        <v>1</v>
      </c>
      <c r="B7" s="7"/>
      <c r="C7" s="242" t="s">
        <v>108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146"/>
    </row>
    <row r="8" spans="1:16" ht="12.75" customHeight="1" x14ac:dyDescent="0.3">
      <c r="A8" s="54" t="s">
        <v>3</v>
      </c>
      <c r="B8" s="151"/>
      <c r="C8" s="152"/>
      <c r="D8" s="152"/>
      <c r="E8" s="152"/>
      <c r="F8" s="9"/>
      <c r="G8" s="9"/>
      <c r="H8" s="152"/>
      <c r="I8" s="152"/>
      <c r="J8" s="152"/>
      <c r="K8" s="152"/>
      <c r="L8" s="152"/>
      <c r="M8" s="152"/>
      <c r="N8" s="152"/>
      <c r="O8" s="152"/>
      <c r="P8" s="146"/>
    </row>
    <row r="9" spans="1:16" x14ac:dyDescent="0.3">
      <c r="A9" s="55" t="s">
        <v>4</v>
      </c>
      <c r="B9" s="153" t="s">
        <v>5</v>
      </c>
      <c r="C9" s="15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55"/>
      <c r="M9" s="156" t="s">
        <v>12</v>
      </c>
      <c r="N9" s="156" t="s">
        <v>13</v>
      </c>
      <c r="O9" s="156" t="s">
        <v>12</v>
      </c>
      <c r="P9" s="146"/>
    </row>
    <row r="10" spans="1:16" ht="15" customHeight="1" x14ac:dyDescent="0.3">
      <c r="A10" s="55"/>
      <c r="B10" s="153"/>
      <c r="C10" s="154" t="s">
        <v>14</v>
      </c>
      <c r="D10" s="25">
        <v>2026</v>
      </c>
      <c r="E10" s="25">
        <v>2026</v>
      </c>
      <c r="F10" s="119" t="s">
        <v>15</v>
      </c>
      <c r="G10" s="157" t="s">
        <v>16</v>
      </c>
      <c r="H10" s="157" t="s">
        <v>17</v>
      </c>
      <c r="I10" s="157" t="s">
        <v>18</v>
      </c>
      <c r="J10" s="26" t="s">
        <v>19</v>
      </c>
      <c r="K10" s="26" t="s">
        <v>20</v>
      </c>
      <c r="L10" s="155"/>
      <c r="M10" s="156" t="s">
        <v>21</v>
      </c>
      <c r="N10" s="156" t="s">
        <v>22</v>
      </c>
      <c r="O10" s="156" t="s">
        <v>23</v>
      </c>
      <c r="P10" s="146"/>
    </row>
    <row r="11" spans="1:16" ht="12.75" customHeight="1" x14ac:dyDescent="0.3">
      <c r="A11" s="56" t="s">
        <v>24</v>
      </c>
      <c r="B11" s="158"/>
      <c r="C11" s="159">
        <v>14</v>
      </c>
      <c r="D11" s="66">
        <v>14</v>
      </c>
      <c r="E11" s="66">
        <v>14</v>
      </c>
      <c r="F11" s="67">
        <v>14</v>
      </c>
      <c r="G11" s="160">
        <f t="shared" ref="G11:H17" si="0">M11</f>
        <v>14</v>
      </c>
      <c r="H11" s="160">
        <f t="shared" si="0"/>
        <v>14</v>
      </c>
      <c r="I11" s="160"/>
      <c r="J11" s="130" t="s">
        <v>25</v>
      </c>
      <c r="K11" s="131" t="s">
        <v>25</v>
      </c>
      <c r="L11" s="161"/>
      <c r="M11" s="162">
        <v>14</v>
      </c>
      <c r="N11" s="92">
        <v>14</v>
      </c>
      <c r="O11" s="92"/>
      <c r="P11" s="146"/>
    </row>
    <row r="12" spans="1:16" ht="12.75" customHeight="1" x14ac:dyDescent="0.3">
      <c r="A12" s="56" t="s">
        <v>26</v>
      </c>
      <c r="B12" s="158"/>
      <c r="C12" s="163">
        <v>12.65</v>
      </c>
      <c r="D12" s="70">
        <v>12.65</v>
      </c>
      <c r="E12" s="70">
        <v>12.65</v>
      </c>
      <c r="F12" s="71">
        <v>12.65</v>
      </c>
      <c r="G12" s="164">
        <f t="shared" si="0"/>
        <v>12.65</v>
      </c>
      <c r="H12" s="164">
        <f t="shared" si="0"/>
        <v>12.65</v>
      </c>
      <c r="I12" s="164"/>
      <c r="J12" s="132" t="s">
        <v>25</v>
      </c>
      <c r="K12" s="131" t="s">
        <v>25</v>
      </c>
      <c r="L12" s="161"/>
      <c r="M12" s="165">
        <v>12.65</v>
      </c>
      <c r="N12" s="94">
        <v>12.65</v>
      </c>
      <c r="O12" s="94"/>
      <c r="P12" s="146"/>
    </row>
    <row r="13" spans="1:16" ht="12.75" customHeight="1" x14ac:dyDescent="0.3">
      <c r="A13" s="56" t="s">
        <v>27</v>
      </c>
      <c r="B13" s="166"/>
      <c r="C13" s="159">
        <v>5770</v>
      </c>
      <c r="D13" s="73" t="s">
        <v>25</v>
      </c>
      <c r="E13" s="73" t="s">
        <v>25</v>
      </c>
      <c r="F13" s="67">
        <v>5770</v>
      </c>
      <c r="G13" s="160">
        <f t="shared" si="0"/>
        <v>5813</v>
      </c>
      <c r="H13" s="160">
        <f t="shared" si="0"/>
        <v>5457</v>
      </c>
      <c r="I13" s="160"/>
      <c r="J13" s="130" t="s">
        <v>25</v>
      </c>
      <c r="K13" s="131" t="s">
        <v>25</v>
      </c>
      <c r="L13" s="161"/>
      <c r="M13" s="162">
        <v>5813</v>
      </c>
      <c r="N13" s="95">
        <v>5457</v>
      </c>
      <c r="O13" s="95"/>
      <c r="P13" s="146"/>
    </row>
    <row r="14" spans="1:16" ht="12.75" customHeight="1" x14ac:dyDescent="0.3">
      <c r="A14" s="56" t="s">
        <v>28</v>
      </c>
      <c r="B14" s="166"/>
      <c r="C14" s="159">
        <v>5030</v>
      </c>
      <c r="D14" s="73" t="s">
        <v>25</v>
      </c>
      <c r="E14" s="73" t="s">
        <v>25</v>
      </c>
      <c r="F14" s="67">
        <v>5049</v>
      </c>
      <c r="G14" s="160">
        <f t="shared" si="0"/>
        <v>5110</v>
      </c>
      <c r="H14" s="160">
        <f t="shared" si="0"/>
        <v>5070</v>
      </c>
      <c r="I14" s="160"/>
      <c r="J14" s="130" t="s">
        <v>25</v>
      </c>
      <c r="K14" s="131" t="s">
        <v>25</v>
      </c>
      <c r="L14" s="161"/>
      <c r="M14" s="162">
        <v>5110</v>
      </c>
      <c r="N14" s="95">
        <v>5070</v>
      </c>
      <c r="O14" s="95"/>
      <c r="P14" s="146"/>
    </row>
    <row r="15" spans="1:16" ht="12.75" customHeight="1" x14ac:dyDescent="0.3">
      <c r="A15" s="56" t="s">
        <v>29</v>
      </c>
      <c r="B15" s="166" t="s">
        <v>30</v>
      </c>
      <c r="C15" s="159">
        <v>62</v>
      </c>
      <c r="D15" s="73" t="s">
        <v>25</v>
      </c>
      <c r="E15" s="73" t="s">
        <v>25</v>
      </c>
      <c r="F15" s="67">
        <v>48</v>
      </c>
      <c r="G15" s="160">
        <f t="shared" si="0"/>
        <v>38</v>
      </c>
      <c r="H15" s="160">
        <f t="shared" si="0"/>
        <v>45</v>
      </c>
      <c r="I15" s="160"/>
      <c r="J15" s="130" t="s">
        <v>25</v>
      </c>
      <c r="K15" s="131" t="s">
        <v>25</v>
      </c>
      <c r="L15" s="161"/>
      <c r="M15" s="162">
        <v>38</v>
      </c>
      <c r="N15" s="95">
        <v>45</v>
      </c>
      <c r="O15" s="95"/>
      <c r="P15" s="146"/>
    </row>
    <row r="16" spans="1:16" ht="12.75" customHeight="1" x14ac:dyDescent="0.3">
      <c r="A16" s="56" t="s">
        <v>31</v>
      </c>
      <c r="B16" s="166" t="s">
        <v>25</v>
      </c>
      <c r="C16" s="159">
        <v>987</v>
      </c>
      <c r="D16" s="73" t="s">
        <v>25</v>
      </c>
      <c r="E16" s="73" t="s">
        <v>25</v>
      </c>
      <c r="F16" s="67">
        <v>4173</v>
      </c>
      <c r="G16" s="160">
        <f t="shared" si="0"/>
        <v>5211</v>
      </c>
      <c r="H16" s="160">
        <f t="shared" si="0"/>
        <v>5920</v>
      </c>
      <c r="I16" s="160"/>
      <c r="J16" s="130" t="s">
        <v>25</v>
      </c>
      <c r="K16" s="131" t="s">
        <v>25</v>
      </c>
      <c r="L16" s="161"/>
      <c r="M16" s="162">
        <v>5211</v>
      </c>
      <c r="N16" s="95">
        <v>5920</v>
      </c>
      <c r="O16" s="95"/>
      <c r="P16" s="146"/>
    </row>
    <row r="17" spans="1:16" ht="12.75" customHeight="1" thickBot="1" x14ac:dyDescent="0.35">
      <c r="A17" s="56" t="s">
        <v>32</v>
      </c>
      <c r="B17" s="166" t="s">
        <v>33</v>
      </c>
      <c r="C17" s="159">
        <v>1847</v>
      </c>
      <c r="D17" s="73" t="s">
        <v>25</v>
      </c>
      <c r="E17" s="73" t="s">
        <v>25</v>
      </c>
      <c r="F17" s="67">
        <v>2073</v>
      </c>
      <c r="G17" s="160">
        <f t="shared" si="0"/>
        <v>2286</v>
      </c>
      <c r="H17" s="160">
        <f t="shared" si="0"/>
        <v>2399</v>
      </c>
      <c r="I17" s="160"/>
      <c r="J17" s="130" t="s">
        <v>25</v>
      </c>
      <c r="K17" s="131" t="s">
        <v>25</v>
      </c>
      <c r="L17" s="161"/>
      <c r="M17" s="162">
        <v>2286</v>
      </c>
      <c r="N17" s="95">
        <v>2399</v>
      </c>
      <c r="O17" s="95"/>
      <c r="P17" s="146"/>
    </row>
    <row r="18" spans="1:16" ht="12.75" customHeight="1" x14ac:dyDescent="0.3">
      <c r="A18" s="57" t="s">
        <v>34</v>
      </c>
      <c r="B18" s="19"/>
      <c r="C18" s="74">
        <f>C13-C14+C15+C16+C17</f>
        <v>3636</v>
      </c>
      <c r="D18" s="74" t="s">
        <v>25</v>
      </c>
      <c r="E18" s="74" t="s">
        <v>25</v>
      </c>
      <c r="F18" s="74">
        <f>F13-F14+F15+F16+F17</f>
        <v>7015</v>
      </c>
      <c r="G18" s="74">
        <f>G13-G14+G15+G16+G17</f>
        <v>8238</v>
      </c>
      <c r="H18" s="167">
        <f>H13-H14+H15+H16+H17</f>
        <v>8751</v>
      </c>
      <c r="I18" s="167"/>
      <c r="J18" s="74" t="s">
        <v>25</v>
      </c>
      <c r="K18" s="74" t="s">
        <v>25</v>
      </c>
      <c r="L18" s="161"/>
      <c r="M18" s="168">
        <f>M13-M14+M15+M16+M17</f>
        <v>8238</v>
      </c>
      <c r="N18" s="168">
        <f>IF(COUNT(N13:N17)=0,"",N13-N14+N15+N16+N17)</f>
        <v>8751</v>
      </c>
      <c r="O18" s="168" t="str">
        <f>IF(COUNT(O13:O17)=0,"",O13-O14+O15+O16+O17)</f>
        <v/>
      </c>
      <c r="P18" s="146"/>
    </row>
    <row r="19" spans="1:16" ht="12.75" customHeight="1" x14ac:dyDescent="0.3">
      <c r="A19" s="56" t="s">
        <v>35</v>
      </c>
      <c r="B19" s="166" t="s">
        <v>36</v>
      </c>
      <c r="C19" s="159">
        <v>693</v>
      </c>
      <c r="D19" s="73" t="s">
        <v>25</v>
      </c>
      <c r="E19" s="73" t="s">
        <v>25</v>
      </c>
      <c r="F19" s="67">
        <v>674</v>
      </c>
      <c r="G19" s="160">
        <f t="shared" ref="G19:H23" si="1">M19</f>
        <v>655</v>
      </c>
      <c r="H19" s="160">
        <f t="shared" si="1"/>
        <v>346</v>
      </c>
      <c r="I19" s="160"/>
      <c r="J19" s="130" t="s">
        <v>25</v>
      </c>
      <c r="K19" s="131" t="s">
        <v>25</v>
      </c>
      <c r="L19" s="161"/>
      <c r="M19" s="162">
        <v>655</v>
      </c>
      <c r="N19" s="95">
        <v>346</v>
      </c>
      <c r="O19" s="95"/>
      <c r="P19" s="146"/>
    </row>
    <row r="20" spans="1:16" ht="12.75" customHeight="1" x14ac:dyDescent="0.3">
      <c r="A20" s="56" t="s">
        <v>37</v>
      </c>
      <c r="B20" s="166" t="s">
        <v>38</v>
      </c>
      <c r="C20" s="159">
        <v>874</v>
      </c>
      <c r="D20" s="73" t="s">
        <v>25</v>
      </c>
      <c r="E20" s="73" t="s">
        <v>25</v>
      </c>
      <c r="F20" s="67">
        <v>758</v>
      </c>
      <c r="G20" s="160">
        <f t="shared" si="1"/>
        <v>786</v>
      </c>
      <c r="H20" s="160">
        <f t="shared" si="1"/>
        <v>658</v>
      </c>
      <c r="I20" s="160"/>
      <c r="J20" s="130" t="s">
        <v>25</v>
      </c>
      <c r="K20" s="131" t="s">
        <v>25</v>
      </c>
      <c r="L20" s="161"/>
      <c r="M20" s="162">
        <v>786</v>
      </c>
      <c r="N20" s="95">
        <v>658</v>
      </c>
      <c r="O20" s="95"/>
      <c r="P20" s="146"/>
    </row>
    <row r="21" spans="1:16" ht="12.75" customHeight="1" x14ac:dyDescent="0.3">
      <c r="A21" s="56" t="s">
        <v>39</v>
      </c>
      <c r="B21" s="166" t="s">
        <v>25</v>
      </c>
      <c r="C21" s="159">
        <v>557</v>
      </c>
      <c r="D21" s="73" t="s">
        <v>25</v>
      </c>
      <c r="E21" s="73" t="s">
        <v>25</v>
      </c>
      <c r="F21" s="67">
        <v>366</v>
      </c>
      <c r="G21" s="160">
        <f t="shared" si="1"/>
        <v>366</v>
      </c>
      <c r="H21" s="160">
        <f t="shared" si="1"/>
        <v>366</v>
      </c>
      <c r="I21" s="160"/>
      <c r="J21" s="130" t="s">
        <v>25</v>
      </c>
      <c r="K21" s="131" t="s">
        <v>25</v>
      </c>
      <c r="L21" s="161"/>
      <c r="M21" s="162">
        <v>366</v>
      </c>
      <c r="N21" s="95">
        <v>366</v>
      </c>
      <c r="O21" s="95"/>
      <c r="P21" s="146"/>
    </row>
    <row r="22" spans="1:16" ht="12.75" customHeight="1" x14ac:dyDescent="0.3">
      <c r="A22" s="56" t="s">
        <v>40</v>
      </c>
      <c r="B22" s="166" t="s">
        <v>25</v>
      </c>
      <c r="C22" s="159">
        <v>1299</v>
      </c>
      <c r="D22" s="73" t="s">
        <v>25</v>
      </c>
      <c r="E22" s="73" t="s">
        <v>25</v>
      </c>
      <c r="F22" s="67">
        <v>5094</v>
      </c>
      <c r="G22" s="160">
        <f t="shared" si="1"/>
        <v>6425</v>
      </c>
      <c r="H22" s="160">
        <f t="shared" si="1"/>
        <v>7278</v>
      </c>
      <c r="I22" s="160"/>
      <c r="J22" s="130" t="s">
        <v>25</v>
      </c>
      <c r="K22" s="131" t="s">
        <v>25</v>
      </c>
      <c r="L22" s="161"/>
      <c r="M22" s="162">
        <v>6425</v>
      </c>
      <c r="N22" s="95">
        <v>7278</v>
      </c>
      <c r="O22" s="95"/>
      <c r="P22" s="146"/>
    </row>
    <row r="23" spans="1:16" ht="12.75" customHeight="1" thickBot="1" x14ac:dyDescent="0.35">
      <c r="A23" s="56" t="s">
        <v>41</v>
      </c>
      <c r="B23" s="166" t="s">
        <v>25</v>
      </c>
      <c r="C23" s="159">
        <v>0</v>
      </c>
      <c r="D23" s="73" t="s">
        <v>25</v>
      </c>
      <c r="E23" s="73" t="s">
        <v>25</v>
      </c>
      <c r="F23" s="67">
        <v>0</v>
      </c>
      <c r="G23" s="160">
        <f t="shared" si="1"/>
        <v>0</v>
      </c>
      <c r="H23" s="160">
        <f t="shared" si="1"/>
        <v>0</v>
      </c>
      <c r="I23" s="160"/>
      <c r="J23" s="130" t="s">
        <v>25</v>
      </c>
      <c r="K23" s="131" t="s">
        <v>25</v>
      </c>
      <c r="L23" s="161"/>
      <c r="M23" s="162">
        <v>0</v>
      </c>
      <c r="N23" s="95">
        <v>0</v>
      </c>
      <c r="O23" s="95"/>
      <c r="P23" s="146"/>
    </row>
    <row r="24" spans="1:16" ht="12.75" customHeight="1" x14ac:dyDescent="0.3">
      <c r="A24" s="57" t="s">
        <v>42</v>
      </c>
      <c r="B24" s="19" t="s">
        <v>25</v>
      </c>
      <c r="C24" s="167">
        <v>9662</v>
      </c>
      <c r="D24" s="74">
        <v>8980</v>
      </c>
      <c r="E24" s="74">
        <v>9480</v>
      </c>
      <c r="F24" s="74">
        <v>2291</v>
      </c>
      <c r="G24" s="167">
        <f t="shared" ref="G24:G36" si="2">M24-F24</f>
        <v>2692</v>
      </c>
      <c r="H24" s="167">
        <f t="shared" ref="H24:H36" si="3">N24-M24</f>
        <v>2380</v>
      </c>
      <c r="I24" s="167"/>
      <c r="J24" s="74">
        <f t="shared" ref="J24:J43" si="4">SUM(F24:I24)</f>
        <v>7363</v>
      </c>
      <c r="K24" s="133">
        <f t="shared" ref="K24:K43" si="5">IF(E24=0,"x",J24/E24*100)</f>
        <v>77.668776371308013</v>
      </c>
      <c r="L24" s="161"/>
      <c r="M24" s="168">
        <v>4983</v>
      </c>
      <c r="N24" s="97">
        <v>7363</v>
      </c>
      <c r="O24" s="97"/>
      <c r="P24" s="146"/>
    </row>
    <row r="25" spans="1:16" ht="12.75" customHeight="1" x14ac:dyDescent="0.3">
      <c r="A25" s="58" t="s">
        <v>43</v>
      </c>
      <c r="B25" s="20" t="s">
        <v>25</v>
      </c>
      <c r="C25" s="159">
        <v>0</v>
      </c>
      <c r="D25" s="73">
        <v>0</v>
      </c>
      <c r="E25" s="73">
        <v>0</v>
      </c>
      <c r="F25" s="76">
        <v>0</v>
      </c>
      <c r="G25" s="169">
        <f t="shared" si="2"/>
        <v>0</v>
      </c>
      <c r="H25" s="160">
        <f t="shared" si="3"/>
        <v>0</v>
      </c>
      <c r="I25" s="160"/>
      <c r="J25" s="130">
        <f t="shared" si="4"/>
        <v>0</v>
      </c>
      <c r="K25" s="134" t="str">
        <f t="shared" si="5"/>
        <v>x</v>
      </c>
      <c r="L25" s="161"/>
      <c r="M25" s="162">
        <v>0</v>
      </c>
      <c r="N25" s="95">
        <v>0</v>
      </c>
      <c r="O25" s="95"/>
      <c r="P25" s="146"/>
    </row>
    <row r="26" spans="1:16" ht="12.75" customHeight="1" thickBot="1" x14ac:dyDescent="0.35">
      <c r="A26" s="59" t="s">
        <v>44</v>
      </c>
      <c r="B26" s="21">
        <v>672</v>
      </c>
      <c r="C26" s="170">
        <v>1530</v>
      </c>
      <c r="D26" s="79">
        <v>3381</v>
      </c>
      <c r="E26" s="79">
        <v>3381</v>
      </c>
      <c r="F26" s="80">
        <v>845</v>
      </c>
      <c r="G26" s="171">
        <f t="shared" si="2"/>
        <v>844</v>
      </c>
      <c r="H26" s="172">
        <f t="shared" si="3"/>
        <v>845</v>
      </c>
      <c r="I26" s="172"/>
      <c r="J26" s="135">
        <f t="shared" si="4"/>
        <v>2534</v>
      </c>
      <c r="K26" s="136">
        <f t="shared" si="5"/>
        <v>74.948240165631475</v>
      </c>
      <c r="L26" s="173"/>
      <c r="M26" s="174">
        <v>1689</v>
      </c>
      <c r="N26" s="99">
        <v>2534</v>
      </c>
      <c r="O26" s="99"/>
      <c r="P26" s="146"/>
    </row>
    <row r="27" spans="1:16" ht="12.75" customHeight="1" thickTop="1" x14ac:dyDescent="0.3">
      <c r="A27" s="60" t="s">
        <v>45</v>
      </c>
      <c r="B27" s="22">
        <v>501</v>
      </c>
      <c r="C27" s="175">
        <v>617</v>
      </c>
      <c r="D27" s="84">
        <v>690</v>
      </c>
      <c r="E27" s="84">
        <v>721</v>
      </c>
      <c r="F27" s="85">
        <v>195</v>
      </c>
      <c r="G27" s="176">
        <f t="shared" si="2"/>
        <v>253</v>
      </c>
      <c r="H27" s="176">
        <f t="shared" si="3"/>
        <v>98</v>
      </c>
      <c r="I27" s="176"/>
      <c r="J27" s="137">
        <f t="shared" si="4"/>
        <v>546</v>
      </c>
      <c r="K27" s="138">
        <f t="shared" si="5"/>
        <v>75.728155339805824</v>
      </c>
      <c r="L27" s="161"/>
      <c r="M27" s="177">
        <v>448</v>
      </c>
      <c r="N27" s="101">
        <v>546</v>
      </c>
      <c r="O27" s="101"/>
      <c r="P27" s="146"/>
    </row>
    <row r="28" spans="1:16" ht="12.75" customHeight="1" x14ac:dyDescent="0.3">
      <c r="A28" s="56" t="s">
        <v>46</v>
      </c>
      <c r="B28" s="20">
        <v>502</v>
      </c>
      <c r="C28" s="159">
        <v>492</v>
      </c>
      <c r="D28" s="66">
        <v>532</v>
      </c>
      <c r="E28" s="66">
        <v>532</v>
      </c>
      <c r="F28" s="67">
        <v>167</v>
      </c>
      <c r="G28" s="176">
        <f t="shared" si="2"/>
        <v>131</v>
      </c>
      <c r="H28" s="160">
        <f t="shared" si="3"/>
        <v>119</v>
      </c>
      <c r="I28" s="160"/>
      <c r="J28" s="130">
        <f t="shared" si="4"/>
        <v>417</v>
      </c>
      <c r="K28" s="134">
        <f t="shared" si="5"/>
        <v>78.383458646616546</v>
      </c>
      <c r="L28" s="161"/>
      <c r="M28" s="162">
        <v>298</v>
      </c>
      <c r="N28" s="95">
        <v>417</v>
      </c>
      <c r="O28" s="95"/>
      <c r="P28" s="146"/>
    </row>
    <row r="29" spans="1:16" ht="12.75" customHeight="1" x14ac:dyDescent="0.3">
      <c r="A29" s="56" t="s">
        <v>47</v>
      </c>
      <c r="B29" s="20">
        <v>504</v>
      </c>
      <c r="C29" s="159">
        <v>0</v>
      </c>
      <c r="D29" s="66">
        <v>0</v>
      </c>
      <c r="E29" s="66">
        <v>0</v>
      </c>
      <c r="F29" s="67">
        <v>0</v>
      </c>
      <c r="G29" s="176">
        <f t="shared" si="2"/>
        <v>0</v>
      </c>
      <c r="H29" s="160">
        <f t="shared" si="3"/>
        <v>0</v>
      </c>
      <c r="I29" s="160"/>
      <c r="J29" s="130">
        <f t="shared" si="4"/>
        <v>0</v>
      </c>
      <c r="K29" s="134" t="str">
        <f t="shared" si="5"/>
        <v>x</v>
      </c>
      <c r="L29" s="161"/>
      <c r="M29" s="162">
        <v>0</v>
      </c>
      <c r="N29" s="95">
        <v>0</v>
      </c>
      <c r="O29" s="95"/>
      <c r="P29" s="146"/>
    </row>
    <row r="30" spans="1:16" ht="12.75" customHeight="1" x14ac:dyDescent="0.3">
      <c r="A30" s="56" t="s">
        <v>48</v>
      </c>
      <c r="B30" s="20">
        <v>511</v>
      </c>
      <c r="C30" s="159">
        <v>167</v>
      </c>
      <c r="D30" s="66">
        <v>300</v>
      </c>
      <c r="E30" s="66">
        <v>300</v>
      </c>
      <c r="F30" s="67">
        <v>32</v>
      </c>
      <c r="G30" s="176">
        <f t="shared" si="2"/>
        <v>88</v>
      </c>
      <c r="H30" s="160">
        <f t="shared" si="3"/>
        <v>96</v>
      </c>
      <c r="I30" s="160"/>
      <c r="J30" s="130">
        <f t="shared" si="4"/>
        <v>216</v>
      </c>
      <c r="K30" s="134">
        <f t="shared" si="5"/>
        <v>72</v>
      </c>
      <c r="L30" s="161"/>
      <c r="M30" s="162">
        <v>120</v>
      </c>
      <c r="N30" s="95">
        <v>216</v>
      </c>
      <c r="O30" s="95"/>
      <c r="P30" s="146"/>
    </row>
    <row r="31" spans="1:16" ht="12.75" customHeight="1" x14ac:dyDescent="0.3">
      <c r="A31" s="56" t="s">
        <v>49</v>
      </c>
      <c r="B31" s="20">
        <v>518</v>
      </c>
      <c r="C31" s="159">
        <v>404</v>
      </c>
      <c r="D31" s="66">
        <v>430</v>
      </c>
      <c r="E31" s="66">
        <v>430</v>
      </c>
      <c r="F31" s="67">
        <v>114</v>
      </c>
      <c r="G31" s="176">
        <f t="shared" si="2"/>
        <v>98</v>
      </c>
      <c r="H31" s="160">
        <f t="shared" si="3"/>
        <v>88</v>
      </c>
      <c r="I31" s="160"/>
      <c r="J31" s="130">
        <f t="shared" si="4"/>
        <v>300</v>
      </c>
      <c r="K31" s="134">
        <f t="shared" si="5"/>
        <v>69.767441860465112</v>
      </c>
      <c r="L31" s="161"/>
      <c r="M31" s="162">
        <v>212</v>
      </c>
      <c r="N31" s="95">
        <v>300</v>
      </c>
      <c r="O31" s="95"/>
      <c r="P31" s="146"/>
    </row>
    <row r="32" spans="1:16" ht="12.75" customHeight="1" x14ac:dyDescent="0.3">
      <c r="A32" s="56" t="s">
        <v>50</v>
      </c>
      <c r="B32" s="20">
        <v>521</v>
      </c>
      <c r="C32" s="159">
        <v>5965</v>
      </c>
      <c r="D32" s="66">
        <v>5500</v>
      </c>
      <c r="E32" s="66">
        <v>5900</v>
      </c>
      <c r="F32" s="67">
        <v>1365</v>
      </c>
      <c r="G32" s="176">
        <f t="shared" si="2"/>
        <v>1764</v>
      </c>
      <c r="H32" s="160">
        <f t="shared" si="3"/>
        <v>1461</v>
      </c>
      <c r="I32" s="160"/>
      <c r="J32" s="130">
        <f t="shared" si="4"/>
        <v>4590</v>
      </c>
      <c r="K32" s="134">
        <f t="shared" si="5"/>
        <v>77.796610169491515</v>
      </c>
      <c r="L32" s="161"/>
      <c r="M32" s="162">
        <v>3129</v>
      </c>
      <c r="N32" s="95">
        <v>4590</v>
      </c>
      <c r="O32" s="95"/>
      <c r="P32" s="146"/>
    </row>
    <row r="33" spans="1:16" ht="12.75" customHeight="1" x14ac:dyDescent="0.3">
      <c r="A33" s="56" t="s">
        <v>51</v>
      </c>
      <c r="B33" s="20" t="s">
        <v>52</v>
      </c>
      <c r="C33" s="159">
        <v>2289</v>
      </c>
      <c r="D33" s="66">
        <v>2105</v>
      </c>
      <c r="E33" s="66">
        <v>2205</v>
      </c>
      <c r="F33" s="67">
        <v>485</v>
      </c>
      <c r="G33" s="176">
        <f t="shared" si="2"/>
        <v>619</v>
      </c>
      <c r="H33" s="160">
        <f t="shared" si="3"/>
        <v>520</v>
      </c>
      <c r="I33" s="160"/>
      <c r="J33" s="130">
        <f t="shared" si="4"/>
        <v>1624</v>
      </c>
      <c r="K33" s="134">
        <f t="shared" si="5"/>
        <v>73.650793650793659</v>
      </c>
      <c r="L33" s="161"/>
      <c r="M33" s="162">
        <v>1104</v>
      </c>
      <c r="N33" s="95">
        <v>1624</v>
      </c>
      <c r="O33" s="95"/>
      <c r="P33" s="146"/>
    </row>
    <row r="34" spans="1:16" ht="12.75" customHeight="1" x14ac:dyDescent="0.3">
      <c r="A34" s="56" t="s">
        <v>53</v>
      </c>
      <c r="B34" s="20">
        <v>557</v>
      </c>
      <c r="C34" s="159">
        <v>0</v>
      </c>
      <c r="D34" s="66">
        <v>0</v>
      </c>
      <c r="E34" s="66">
        <v>0</v>
      </c>
      <c r="F34" s="67">
        <v>0</v>
      </c>
      <c r="G34" s="176">
        <f t="shared" si="2"/>
        <v>0</v>
      </c>
      <c r="H34" s="160">
        <f t="shared" si="3"/>
        <v>0</v>
      </c>
      <c r="I34" s="160"/>
      <c r="J34" s="130">
        <f t="shared" si="4"/>
        <v>0</v>
      </c>
      <c r="K34" s="134" t="str">
        <f t="shared" si="5"/>
        <v>x</v>
      </c>
      <c r="L34" s="161"/>
      <c r="M34" s="162">
        <v>0</v>
      </c>
      <c r="N34" s="95">
        <v>0</v>
      </c>
      <c r="O34" s="95"/>
      <c r="P34" s="146"/>
    </row>
    <row r="35" spans="1:16" ht="12.75" customHeight="1" x14ac:dyDescent="0.3">
      <c r="A35" s="56" t="s">
        <v>54</v>
      </c>
      <c r="B35" s="20">
        <v>551</v>
      </c>
      <c r="C35" s="159">
        <v>56</v>
      </c>
      <c r="D35" s="66">
        <v>76</v>
      </c>
      <c r="E35" s="66">
        <v>55</v>
      </c>
      <c r="F35" s="67">
        <v>19</v>
      </c>
      <c r="G35" s="176">
        <f t="shared" si="2"/>
        <v>19</v>
      </c>
      <c r="H35" s="160">
        <f t="shared" si="3"/>
        <v>4</v>
      </c>
      <c r="I35" s="160"/>
      <c r="J35" s="130">
        <f t="shared" si="4"/>
        <v>42</v>
      </c>
      <c r="K35" s="134">
        <f t="shared" si="5"/>
        <v>76.363636363636374</v>
      </c>
      <c r="L35" s="161"/>
      <c r="M35" s="162">
        <v>38</v>
      </c>
      <c r="N35" s="95">
        <v>42</v>
      </c>
      <c r="O35" s="95"/>
      <c r="P35" s="146"/>
    </row>
    <row r="36" spans="1:16" ht="12.75" customHeight="1" thickBot="1" x14ac:dyDescent="0.35">
      <c r="A36" s="56" t="s">
        <v>55</v>
      </c>
      <c r="B36" s="20" t="s">
        <v>56</v>
      </c>
      <c r="C36" s="159">
        <v>247</v>
      </c>
      <c r="D36" s="66">
        <v>127</v>
      </c>
      <c r="E36" s="66">
        <v>127</v>
      </c>
      <c r="F36" s="67">
        <v>0</v>
      </c>
      <c r="G36" s="176">
        <f t="shared" si="2"/>
        <v>67</v>
      </c>
      <c r="H36" s="160">
        <f t="shared" si="3"/>
        <v>14</v>
      </c>
      <c r="I36" s="160"/>
      <c r="J36" s="130">
        <f t="shared" si="4"/>
        <v>81</v>
      </c>
      <c r="K36" s="134">
        <f t="shared" si="5"/>
        <v>63.779527559055119</v>
      </c>
      <c r="L36" s="161"/>
      <c r="M36" s="162">
        <v>67</v>
      </c>
      <c r="N36" s="95">
        <v>81</v>
      </c>
      <c r="O36" s="95"/>
      <c r="P36" s="146"/>
    </row>
    <row r="37" spans="1:16" ht="12.75" customHeight="1" x14ac:dyDescent="0.3">
      <c r="A37" s="57" t="s">
        <v>57</v>
      </c>
      <c r="B37" s="19"/>
      <c r="C37" s="74">
        <v>10237</v>
      </c>
      <c r="D37" s="74">
        <f>SUM(D27:D36)</f>
        <v>9760</v>
      </c>
      <c r="E37" s="74">
        <f>SUM(E27:E36)</f>
        <v>10270</v>
      </c>
      <c r="F37" s="74">
        <f>SUM(F27:F36)</f>
        <v>2377</v>
      </c>
      <c r="G37" s="74">
        <f>SUM(G27:G36)</f>
        <v>3039</v>
      </c>
      <c r="H37" s="74">
        <f>SUM(H27:H36)</f>
        <v>2400</v>
      </c>
      <c r="I37" s="74"/>
      <c r="J37" s="74">
        <f t="shared" si="4"/>
        <v>7816</v>
      </c>
      <c r="K37" s="133">
        <f t="shared" si="5"/>
        <v>76.105160662122685</v>
      </c>
      <c r="L37" s="161"/>
      <c r="M37" s="97">
        <f>SUM(M27:M36)</f>
        <v>5416</v>
      </c>
      <c r="N37" s="97">
        <f>IF(COUNT(N27:N36)=0,"",SUM(N27:N36))</f>
        <v>7816</v>
      </c>
      <c r="O37" s="97" t="str">
        <f>IF(COUNT(O27:O36)=0,"",SUM(O27:O36))</f>
        <v/>
      </c>
      <c r="P37" s="146"/>
    </row>
    <row r="38" spans="1:16" ht="12.75" customHeight="1" x14ac:dyDescent="0.3">
      <c r="A38" s="56" t="s">
        <v>58</v>
      </c>
      <c r="B38" s="20">
        <v>601</v>
      </c>
      <c r="C38" s="159">
        <v>0</v>
      </c>
      <c r="D38" s="66">
        <v>0</v>
      </c>
      <c r="E38" s="66">
        <v>0</v>
      </c>
      <c r="F38" s="67">
        <v>0</v>
      </c>
      <c r="G38" s="176">
        <f>M38-F38</f>
        <v>0</v>
      </c>
      <c r="H38" s="160">
        <f>N38-M38</f>
        <v>0</v>
      </c>
      <c r="I38" s="160"/>
      <c r="J38" s="130">
        <f t="shared" si="4"/>
        <v>0</v>
      </c>
      <c r="K38" s="134" t="str">
        <f t="shared" si="5"/>
        <v>x</v>
      </c>
      <c r="L38" s="161"/>
      <c r="M38" s="162">
        <v>0</v>
      </c>
      <c r="N38" s="95">
        <v>0</v>
      </c>
      <c r="O38" s="95"/>
      <c r="P38" s="146"/>
    </row>
    <row r="39" spans="1:16" ht="12.75" customHeight="1" x14ac:dyDescent="0.3">
      <c r="A39" s="56" t="s">
        <v>59</v>
      </c>
      <c r="B39" s="20">
        <v>602</v>
      </c>
      <c r="C39" s="159">
        <v>753</v>
      </c>
      <c r="D39" s="66">
        <v>770</v>
      </c>
      <c r="E39" s="66">
        <v>770</v>
      </c>
      <c r="F39" s="67">
        <v>210</v>
      </c>
      <c r="G39" s="176">
        <f>M39-F39</f>
        <v>214</v>
      </c>
      <c r="H39" s="160">
        <f>N39-M39</f>
        <v>118</v>
      </c>
      <c r="I39" s="160"/>
      <c r="J39" s="130">
        <f t="shared" si="4"/>
        <v>542</v>
      </c>
      <c r="K39" s="134">
        <f t="shared" si="5"/>
        <v>70.389610389610397</v>
      </c>
      <c r="L39" s="161"/>
      <c r="M39" s="162">
        <v>424</v>
      </c>
      <c r="N39" s="95">
        <v>542</v>
      </c>
      <c r="O39" s="95"/>
      <c r="P39" s="146"/>
    </row>
    <row r="40" spans="1:16" ht="12.75" customHeight="1" x14ac:dyDescent="0.3">
      <c r="A40" s="56" t="s">
        <v>60</v>
      </c>
      <c r="B40" s="20">
        <v>604</v>
      </c>
      <c r="C40" s="159">
        <v>0</v>
      </c>
      <c r="D40" s="66">
        <v>0</v>
      </c>
      <c r="E40" s="66">
        <v>0</v>
      </c>
      <c r="F40" s="67">
        <v>0</v>
      </c>
      <c r="G40" s="176">
        <f>M40-F40</f>
        <v>0</v>
      </c>
      <c r="H40" s="160">
        <f>N40-M40</f>
        <v>0</v>
      </c>
      <c r="I40" s="160"/>
      <c r="J40" s="130">
        <f t="shared" si="4"/>
        <v>0</v>
      </c>
      <c r="K40" s="134" t="str">
        <f t="shared" si="5"/>
        <v>x</v>
      </c>
      <c r="L40" s="161"/>
      <c r="M40" s="162">
        <v>0</v>
      </c>
      <c r="N40" s="95">
        <v>0</v>
      </c>
      <c r="O40" s="95"/>
      <c r="P40" s="146"/>
    </row>
    <row r="41" spans="1:16" ht="12.75" customHeight="1" x14ac:dyDescent="0.3">
      <c r="A41" s="56" t="s">
        <v>61</v>
      </c>
      <c r="B41" s="20" t="s">
        <v>62</v>
      </c>
      <c r="C41" s="159">
        <v>9662</v>
      </c>
      <c r="D41" s="66">
        <v>8980</v>
      </c>
      <c r="E41" s="66">
        <v>9480</v>
      </c>
      <c r="F41" s="67">
        <v>2290</v>
      </c>
      <c r="G41" s="176">
        <f>M41-F41</f>
        <v>2693</v>
      </c>
      <c r="H41" s="160">
        <f>N41-M41</f>
        <v>2380</v>
      </c>
      <c r="I41" s="160"/>
      <c r="J41" s="130">
        <f t="shared" si="4"/>
        <v>7363</v>
      </c>
      <c r="K41" s="134">
        <f t="shared" si="5"/>
        <v>77.668776371308013</v>
      </c>
      <c r="L41" s="161"/>
      <c r="M41" s="162">
        <v>4983</v>
      </c>
      <c r="N41" s="95">
        <v>7363</v>
      </c>
      <c r="O41" s="95"/>
      <c r="P41" s="146"/>
    </row>
    <row r="42" spans="1:16" ht="12.75" customHeight="1" thickBot="1" x14ac:dyDescent="0.35">
      <c r="A42" s="56" t="s">
        <v>63</v>
      </c>
      <c r="B42" s="20" t="s">
        <v>64</v>
      </c>
      <c r="C42" s="159">
        <v>35</v>
      </c>
      <c r="D42" s="66">
        <v>10</v>
      </c>
      <c r="E42" s="66">
        <v>20</v>
      </c>
      <c r="F42" s="67">
        <v>0</v>
      </c>
      <c r="G42" s="176">
        <f>M42-F42</f>
        <v>14</v>
      </c>
      <c r="H42" s="160">
        <f>N42-M42</f>
        <v>0</v>
      </c>
      <c r="I42" s="160"/>
      <c r="J42" s="130">
        <f t="shared" si="4"/>
        <v>14</v>
      </c>
      <c r="K42" s="134">
        <f t="shared" si="5"/>
        <v>70</v>
      </c>
      <c r="L42" s="161"/>
      <c r="M42" s="162">
        <v>14</v>
      </c>
      <c r="N42" s="95">
        <v>14</v>
      </c>
      <c r="O42" s="95"/>
      <c r="P42" s="146"/>
    </row>
    <row r="43" spans="1:16" ht="12.75" customHeight="1" x14ac:dyDescent="0.3">
      <c r="A43" s="57" t="s">
        <v>65</v>
      </c>
      <c r="B43" s="19" t="s">
        <v>25</v>
      </c>
      <c r="C43" s="74">
        <v>10450</v>
      </c>
      <c r="D43" s="74">
        <f>SUM(D38:D42)</f>
        <v>9760</v>
      </c>
      <c r="E43" s="74">
        <f>SUM(E38:E42)</f>
        <v>10270</v>
      </c>
      <c r="F43" s="74">
        <f>SUM(F38:F42)</f>
        <v>2500</v>
      </c>
      <c r="G43" s="74">
        <f>SUM(G38:G42)</f>
        <v>2921</v>
      </c>
      <c r="H43" s="74">
        <f>SUM(H38:H42)</f>
        <v>2498</v>
      </c>
      <c r="I43" s="74"/>
      <c r="J43" s="74">
        <f t="shared" si="4"/>
        <v>7919</v>
      </c>
      <c r="K43" s="133">
        <f t="shared" si="5"/>
        <v>77.108081791626091</v>
      </c>
      <c r="L43" s="161"/>
      <c r="M43" s="97">
        <f>SUM(M38:M42)</f>
        <v>5421</v>
      </c>
      <c r="N43" s="97">
        <f>IF(COUNT(N38:N42)=0,"",SUM(N38:N42))</f>
        <v>7919</v>
      </c>
      <c r="O43" s="97" t="str">
        <f>IF(COUNT(O38:O42)=0,"",SUM(O38:O42))</f>
        <v/>
      </c>
      <c r="P43" s="146"/>
    </row>
    <row r="44" spans="1:16" ht="12.75" customHeight="1" thickBot="1" x14ac:dyDescent="0.35">
      <c r="A44" s="61"/>
      <c r="B44" s="28"/>
      <c r="C44" s="178"/>
      <c r="D44" s="89"/>
      <c r="E44" s="89"/>
      <c r="F44" s="178"/>
      <c r="G44" s="178"/>
      <c r="H44" s="178"/>
      <c r="I44" s="178"/>
      <c r="J44" s="89"/>
      <c r="K44" s="139"/>
      <c r="L44" s="179"/>
      <c r="M44" s="180"/>
      <c r="N44" s="103"/>
      <c r="O44" s="103"/>
      <c r="P44" s="181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788</v>
      </c>
      <c r="D45" s="74">
        <f t="shared" si="6"/>
        <v>780</v>
      </c>
      <c r="E45" s="74">
        <f t="shared" si="6"/>
        <v>790</v>
      </c>
      <c r="F45" s="74">
        <f t="shared" si="6"/>
        <v>210</v>
      </c>
      <c r="G45" s="74">
        <f t="shared" si="6"/>
        <v>228</v>
      </c>
      <c r="H45" s="74">
        <f t="shared" si="6"/>
        <v>118</v>
      </c>
      <c r="I45" s="74"/>
      <c r="J45" s="74">
        <f>SUM(F45:I45)</f>
        <v>556</v>
      </c>
      <c r="K45" s="133">
        <f>IF(ROUND(E45,0)=0,"x",J45/E45*100)</f>
        <v>70.379746835443029</v>
      </c>
      <c r="L45" s="161"/>
      <c r="M45" s="97">
        <f>M43-M41</f>
        <v>438</v>
      </c>
      <c r="N45" s="97">
        <f>IF(OR(N43="",N41=""),"",N43-N41)</f>
        <v>556</v>
      </c>
      <c r="O45" s="97" t="str">
        <f>IF(OR(O43="",O41=""),"",O43-O41)</f>
        <v/>
      </c>
      <c r="P45" s="146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213</v>
      </c>
      <c r="D46" s="74">
        <f t="shared" si="7"/>
        <v>0</v>
      </c>
      <c r="E46" s="74">
        <f t="shared" si="7"/>
        <v>0</v>
      </c>
      <c r="F46" s="90">
        <f t="shared" si="7"/>
        <v>123</v>
      </c>
      <c r="G46" s="188">
        <f t="shared" si="7"/>
        <v>-118</v>
      </c>
      <c r="H46" s="74">
        <f t="shared" si="7"/>
        <v>98</v>
      </c>
      <c r="I46" s="74"/>
      <c r="J46" s="90">
        <f>SUM(F46:I46)</f>
        <v>103</v>
      </c>
      <c r="K46" s="140" t="str">
        <f>IF(ROUND(E46,0)=0,"x",J46/E46*100)</f>
        <v>x</v>
      </c>
      <c r="L46" s="182"/>
      <c r="M46" s="104">
        <f>M43-M37</f>
        <v>5</v>
      </c>
      <c r="N46" s="97">
        <f>IF(OR(N43="",N37=""),"",N43-N37)</f>
        <v>103</v>
      </c>
      <c r="O46" s="97" t="str">
        <f>IF(OR(O43="",O37=""),"",O43-O37)</f>
        <v/>
      </c>
      <c r="P46" s="146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-9449</v>
      </c>
      <c r="D47" s="74">
        <f t="shared" si="8"/>
        <v>-8980</v>
      </c>
      <c r="E47" s="74">
        <f t="shared" si="8"/>
        <v>-9480</v>
      </c>
      <c r="F47" s="74">
        <f t="shared" si="8"/>
        <v>-2167</v>
      </c>
      <c r="G47" s="74">
        <f t="shared" si="8"/>
        <v>-2811</v>
      </c>
      <c r="H47" s="74">
        <f t="shared" si="8"/>
        <v>-2282</v>
      </c>
      <c r="I47" s="74"/>
      <c r="J47" s="74">
        <f>SUM(F47:I47)</f>
        <v>-7260</v>
      </c>
      <c r="K47" s="133">
        <f>IF(ROUND(E47,0)=0,"x",J47/E47*100)</f>
        <v>76.582278481012651</v>
      </c>
      <c r="L47" s="161"/>
      <c r="M47" s="97">
        <f>M46-M41</f>
        <v>-4978</v>
      </c>
      <c r="N47" s="97">
        <f>IF(OR(N46="",N41=""),"",N46-N41)</f>
        <v>-7260</v>
      </c>
      <c r="O47" s="97" t="str">
        <f>IF(OR(O46="",O41=""),"",O46-O41)</f>
        <v/>
      </c>
      <c r="P47" s="146"/>
    </row>
    <row r="48" spans="1:16" ht="1.5" customHeight="1" x14ac:dyDescent="0.3">
      <c r="A48" s="183"/>
      <c r="B48" s="184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46"/>
    </row>
    <row r="49" spans="1:16" ht="15" customHeight="1" x14ac:dyDescent="0.3">
      <c r="A49" s="244"/>
      <c r="B49" s="239"/>
      <c r="C49" s="219"/>
      <c r="D49" s="219"/>
      <c r="E49" s="240"/>
      <c r="F49" s="219"/>
      <c r="G49" s="219"/>
      <c r="H49" s="219"/>
      <c r="I49" s="219"/>
      <c r="J49" s="240"/>
      <c r="K49" s="241"/>
      <c r="L49" s="241"/>
      <c r="M49" s="219"/>
      <c r="N49" s="219"/>
      <c r="O49" s="219"/>
      <c r="P49" s="146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146"/>
    </row>
    <row r="51" spans="1:16" ht="15" customHeight="1" thickTop="1" x14ac:dyDescent="0.3">
      <c r="A51" s="227" t="s">
        <v>109</v>
      </c>
      <c r="B51" s="237"/>
      <c r="C51" s="227"/>
      <c r="D51" s="227"/>
      <c r="E51" s="236"/>
      <c r="F51" s="227"/>
      <c r="G51" s="227"/>
      <c r="H51" s="227"/>
      <c r="I51" s="227"/>
      <c r="J51" s="236"/>
      <c r="K51" s="237"/>
      <c r="L51" s="237"/>
      <c r="M51" s="227"/>
      <c r="N51" s="227"/>
      <c r="O51" s="227"/>
    </row>
    <row r="52" spans="1:16" ht="15" customHeight="1" x14ac:dyDescent="0.3">
      <c r="A52" s="129" t="s">
        <v>110</v>
      </c>
      <c r="B52" s="117"/>
      <c r="C52" s="117"/>
      <c r="D52" s="227"/>
      <c r="E52" s="236"/>
      <c r="F52" s="227"/>
      <c r="G52" s="227"/>
      <c r="H52" s="227"/>
      <c r="I52" s="227"/>
      <c r="J52" s="236"/>
      <c r="K52" s="237"/>
      <c r="L52" s="237"/>
      <c r="M52" s="227"/>
      <c r="N52" s="227"/>
      <c r="O52" s="227"/>
    </row>
    <row r="53" spans="1:16" ht="15" customHeight="1" x14ac:dyDescent="0.3">
      <c r="A53" s="227" t="s">
        <v>111</v>
      </c>
      <c r="B53" s="237"/>
      <c r="C53" s="227"/>
      <c r="D53" s="227"/>
      <c r="E53" s="236"/>
      <c r="F53" s="227"/>
      <c r="G53" s="227"/>
      <c r="H53" s="227"/>
      <c r="I53" s="227"/>
      <c r="J53" s="236"/>
      <c r="K53" s="237"/>
      <c r="L53" s="237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1CCC9-D224-4D92-A345-829EE6B0DCBA}">
  <dimension ref="A1:P57"/>
  <sheetViews>
    <sheetView workbookViewId="0">
      <selection activeCell="R2" sqref="R2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1.5" customHeight="1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9.8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8.600000000000001" customHeight="1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8.600000000000001" customHeight="1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8" customHeight="1" x14ac:dyDescent="0.3">
      <c r="A7" s="53" t="s">
        <v>1</v>
      </c>
      <c r="B7" s="7"/>
      <c r="C7" s="222" t="s">
        <v>112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ht="15" customHeight="1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11</v>
      </c>
      <c r="D11" s="66">
        <v>11</v>
      </c>
      <c r="E11" s="66">
        <v>11</v>
      </c>
      <c r="F11" s="67">
        <v>11</v>
      </c>
      <c r="G11" s="68">
        <f t="shared" ref="G11:H17" si="0">M11</f>
        <v>11</v>
      </c>
      <c r="H11" s="68">
        <f t="shared" si="0"/>
        <v>11</v>
      </c>
      <c r="I11" s="68"/>
      <c r="J11" s="130" t="s">
        <v>25</v>
      </c>
      <c r="K11" s="131" t="s">
        <v>25</v>
      </c>
      <c r="L11" s="12"/>
      <c r="M11" s="91">
        <v>11</v>
      </c>
      <c r="N11" s="92">
        <v>11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10.15</v>
      </c>
      <c r="D12" s="70">
        <v>10.15</v>
      </c>
      <c r="E12" s="70">
        <v>10.15</v>
      </c>
      <c r="F12" s="71">
        <v>10.15</v>
      </c>
      <c r="G12" s="72">
        <f t="shared" si="0"/>
        <v>10.15</v>
      </c>
      <c r="H12" s="72">
        <f t="shared" si="0"/>
        <v>10.35</v>
      </c>
      <c r="I12" s="72"/>
      <c r="J12" s="132" t="s">
        <v>25</v>
      </c>
      <c r="K12" s="131" t="s">
        <v>25</v>
      </c>
      <c r="L12" s="12"/>
      <c r="M12" s="93">
        <v>10.15</v>
      </c>
      <c r="N12" s="94">
        <v>10.35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4283</v>
      </c>
      <c r="D13" s="73" t="s">
        <v>25</v>
      </c>
      <c r="E13" s="73" t="s">
        <v>25</v>
      </c>
      <c r="F13" s="67">
        <v>4303</v>
      </c>
      <c r="G13" s="68">
        <f t="shared" si="0"/>
        <v>4378</v>
      </c>
      <c r="H13" s="68">
        <f t="shared" si="0"/>
        <v>4512</v>
      </c>
      <c r="I13" s="68"/>
      <c r="J13" s="130" t="s">
        <v>25</v>
      </c>
      <c r="K13" s="131" t="s">
        <v>25</v>
      </c>
      <c r="L13" s="12"/>
      <c r="M13" s="91">
        <v>4378</v>
      </c>
      <c r="N13" s="95">
        <v>4512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3622</v>
      </c>
      <c r="D14" s="73" t="s">
        <v>25</v>
      </c>
      <c r="E14" s="73" t="s">
        <v>25</v>
      </c>
      <c r="F14" s="67">
        <v>3676</v>
      </c>
      <c r="G14" s="68">
        <f t="shared" si="0"/>
        <v>3722</v>
      </c>
      <c r="H14" s="68">
        <f t="shared" si="0"/>
        <v>3756</v>
      </c>
      <c r="I14" s="68"/>
      <c r="J14" s="130" t="s">
        <v>25</v>
      </c>
      <c r="K14" s="131" t="s">
        <v>25</v>
      </c>
      <c r="L14" s="12"/>
      <c r="M14" s="91">
        <v>3722</v>
      </c>
      <c r="N14" s="95">
        <v>3756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15</v>
      </c>
      <c r="D15" s="73" t="s">
        <v>25</v>
      </c>
      <c r="E15" s="73" t="s">
        <v>25</v>
      </c>
      <c r="F15" s="67">
        <v>0</v>
      </c>
      <c r="G15" s="68">
        <f t="shared" si="0"/>
        <v>0</v>
      </c>
      <c r="H15" s="68">
        <f t="shared" si="0"/>
        <v>0</v>
      </c>
      <c r="I15" s="68"/>
      <c r="J15" s="130" t="s">
        <v>25</v>
      </c>
      <c r="K15" s="131" t="s">
        <v>25</v>
      </c>
      <c r="L15" s="12"/>
      <c r="M15" s="91">
        <v>0</v>
      </c>
      <c r="N15" s="95">
        <v>0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645</v>
      </c>
      <c r="D16" s="73" t="s">
        <v>25</v>
      </c>
      <c r="E16" s="73" t="s">
        <v>25</v>
      </c>
      <c r="F16" s="67">
        <v>3321</v>
      </c>
      <c r="G16" s="68">
        <f t="shared" si="0"/>
        <v>4141</v>
      </c>
      <c r="H16" s="68">
        <f t="shared" si="0"/>
        <v>4916</v>
      </c>
      <c r="I16" s="68"/>
      <c r="J16" s="130" t="s">
        <v>25</v>
      </c>
      <c r="K16" s="131" t="s">
        <v>25</v>
      </c>
      <c r="L16" s="12"/>
      <c r="M16" s="91">
        <v>4141</v>
      </c>
      <c r="N16" s="95">
        <v>4916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1482</v>
      </c>
      <c r="D17" s="73" t="s">
        <v>25</v>
      </c>
      <c r="E17" s="73" t="s">
        <v>25</v>
      </c>
      <c r="F17" s="67">
        <v>1692</v>
      </c>
      <c r="G17" s="68">
        <f t="shared" si="0"/>
        <v>1821</v>
      </c>
      <c r="H17" s="68">
        <f t="shared" si="0"/>
        <v>2503</v>
      </c>
      <c r="I17" s="68"/>
      <c r="J17" s="130" t="s">
        <v>25</v>
      </c>
      <c r="K17" s="131" t="s">
        <v>25</v>
      </c>
      <c r="L17" s="12"/>
      <c r="M17" s="91">
        <v>1821</v>
      </c>
      <c r="N17" s="95">
        <v>2503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2803</v>
      </c>
      <c r="D18" s="74" t="s">
        <v>25</v>
      </c>
      <c r="E18" s="74" t="s">
        <v>25</v>
      </c>
      <c r="F18" s="74">
        <f>F13-F14+F15+F16+F17</f>
        <v>5640</v>
      </c>
      <c r="G18" s="74">
        <f>G13-G14+G15+G16+G17</f>
        <v>6618</v>
      </c>
      <c r="H18" s="75">
        <f>H13-H14+H15+H16+H17</f>
        <v>8175</v>
      </c>
      <c r="I18" s="75"/>
      <c r="J18" s="74" t="s">
        <v>25</v>
      </c>
      <c r="K18" s="74" t="s">
        <v>25</v>
      </c>
      <c r="L18" s="12"/>
      <c r="M18" s="96">
        <f>M13-M14+M15+M16+M17</f>
        <v>6618</v>
      </c>
      <c r="N18" s="96">
        <f>IF(COUNT(N13:N17)=0,"",N13-N14+N15+N16+N17)</f>
        <v>8175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661</v>
      </c>
      <c r="D19" s="73" t="s">
        <v>25</v>
      </c>
      <c r="E19" s="73" t="s">
        <v>25</v>
      </c>
      <c r="F19" s="67">
        <v>627</v>
      </c>
      <c r="G19" s="68">
        <f t="shared" ref="G19:H23" si="1">M19</f>
        <v>592</v>
      </c>
      <c r="H19" s="68">
        <f t="shared" si="1"/>
        <v>756</v>
      </c>
      <c r="I19" s="68"/>
      <c r="J19" s="130" t="s">
        <v>25</v>
      </c>
      <c r="K19" s="131" t="s">
        <v>25</v>
      </c>
      <c r="L19" s="12"/>
      <c r="M19" s="91">
        <v>592</v>
      </c>
      <c r="N19" s="95">
        <v>756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891</v>
      </c>
      <c r="D20" s="73" t="s">
        <v>25</v>
      </c>
      <c r="E20" s="73" t="s">
        <v>25</v>
      </c>
      <c r="F20" s="67">
        <v>674</v>
      </c>
      <c r="G20" s="68">
        <f t="shared" si="1"/>
        <v>831</v>
      </c>
      <c r="H20" s="68">
        <f t="shared" si="1"/>
        <v>552</v>
      </c>
      <c r="I20" s="68"/>
      <c r="J20" s="130" t="s">
        <v>25</v>
      </c>
      <c r="K20" s="131" t="s">
        <v>25</v>
      </c>
      <c r="L20" s="12"/>
      <c r="M20" s="91">
        <v>831</v>
      </c>
      <c r="N20" s="95">
        <v>552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136</v>
      </c>
      <c r="D21" s="73" t="s">
        <v>25</v>
      </c>
      <c r="E21" s="73" t="s">
        <v>25</v>
      </c>
      <c r="F21" s="67">
        <v>369</v>
      </c>
      <c r="G21" s="68">
        <f t="shared" si="1"/>
        <v>369</v>
      </c>
      <c r="H21" s="68">
        <f t="shared" si="1"/>
        <v>369</v>
      </c>
      <c r="I21" s="68"/>
      <c r="J21" s="130" t="s">
        <v>25</v>
      </c>
      <c r="K21" s="131" t="s">
        <v>25</v>
      </c>
      <c r="L21" s="12"/>
      <c r="M21" s="91">
        <v>369</v>
      </c>
      <c r="N21" s="95">
        <v>369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1003</v>
      </c>
      <c r="D22" s="73" t="s">
        <v>25</v>
      </c>
      <c r="E22" s="73" t="s">
        <v>25</v>
      </c>
      <c r="F22" s="67">
        <v>3975</v>
      </c>
      <c r="G22" s="68">
        <f t="shared" si="1"/>
        <v>4794</v>
      </c>
      <c r="H22" s="68">
        <f t="shared" si="1"/>
        <v>6325</v>
      </c>
      <c r="I22" s="68"/>
      <c r="J22" s="130" t="s">
        <v>25</v>
      </c>
      <c r="K22" s="131" t="s">
        <v>25</v>
      </c>
      <c r="L22" s="12"/>
      <c r="M22" s="91">
        <v>4794</v>
      </c>
      <c r="N22" s="95">
        <v>6325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7473</v>
      </c>
      <c r="D24" s="74">
        <v>7050</v>
      </c>
      <c r="E24" s="74">
        <v>7500</v>
      </c>
      <c r="F24" s="74">
        <v>1861</v>
      </c>
      <c r="G24" s="75">
        <f t="shared" ref="G24:G36" si="2">M24-F24</f>
        <v>1883</v>
      </c>
      <c r="H24" s="75">
        <f t="shared" ref="H24:H36" si="3">N24-M24</f>
        <v>1904</v>
      </c>
      <c r="I24" s="75"/>
      <c r="J24" s="74">
        <f t="shared" ref="J24:J43" si="4">SUM(F24:I24)</f>
        <v>5648</v>
      </c>
      <c r="K24" s="133">
        <f t="shared" ref="K24:K43" si="5">IF(E24=0,"x",J24/E24*100)</f>
        <v>75.306666666666672</v>
      </c>
      <c r="L24" s="12"/>
      <c r="M24" s="96">
        <v>3744</v>
      </c>
      <c r="N24" s="97">
        <v>5648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1270</v>
      </c>
      <c r="D26" s="79">
        <v>2474</v>
      </c>
      <c r="E26" s="79">
        <v>2474</v>
      </c>
      <c r="F26" s="80">
        <v>618</v>
      </c>
      <c r="G26" s="81">
        <f t="shared" si="2"/>
        <v>619</v>
      </c>
      <c r="H26" s="82">
        <f t="shared" si="3"/>
        <v>618</v>
      </c>
      <c r="I26" s="82"/>
      <c r="J26" s="135">
        <f t="shared" si="4"/>
        <v>1855</v>
      </c>
      <c r="K26" s="136">
        <f t="shared" si="5"/>
        <v>74.979789814066294</v>
      </c>
      <c r="L26" s="13"/>
      <c r="M26" s="98">
        <v>1237</v>
      </c>
      <c r="N26" s="99">
        <v>1855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201</v>
      </c>
      <c r="D27" s="84">
        <v>150</v>
      </c>
      <c r="E27" s="84">
        <v>280</v>
      </c>
      <c r="F27" s="85">
        <v>59</v>
      </c>
      <c r="G27" s="87">
        <f t="shared" si="2"/>
        <v>59</v>
      </c>
      <c r="H27" s="87">
        <f t="shared" si="3"/>
        <v>44</v>
      </c>
      <c r="I27" s="87"/>
      <c r="J27" s="137">
        <f t="shared" si="4"/>
        <v>162</v>
      </c>
      <c r="K27" s="138">
        <f t="shared" si="5"/>
        <v>57.857142857142861</v>
      </c>
      <c r="L27" s="12"/>
      <c r="M27" s="100">
        <v>118</v>
      </c>
      <c r="N27" s="101">
        <v>162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400</v>
      </c>
      <c r="D28" s="66">
        <v>490</v>
      </c>
      <c r="E28" s="66">
        <v>550</v>
      </c>
      <c r="F28" s="67">
        <v>161</v>
      </c>
      <c r="G28" s="87">
        <f t="shared" si="2"/>
        <v>111</v>
      </c>
      <c r="H28" s="68">
        <f t="shared" si="3"/>
        <v>111</v>
      </c>
      <c r="I28" s="68"/>
      <c r="J28" s="130">
        <f t="shared" si="4"/>
        <v>383</v>
      </c>
      <c r="K28" s="134">
        <f t="shared" si="5"/>
        <v>69.63636363636364</v>
      </c>
      <c r="L28" s="12"/>
      <c r="M28" s="91">
        <v>272</v>
      </c>
      <c r="N28" s="95">
        <v>383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191</v>
      </c>
      <c r="D30" s="66">
        <v>500</v>
      </c>
      <c r="E30" s="66">
        <v>181</v>
      </c>
      <c r="F30" s="67">
        <v>9</v>
      </c>
      <c r="G30" s="87">
        <f t="shared" si="2"/>
        <v>10</v>
      </c>
      <c r="H30" s="68">
        <f t="shared" si="3"/>
        <v>-39</v>
      </c>
      <c r="I30" s="68"/>
      <c r="J30" s="130">
        <f t="shared" si="4"/>
        <v>-20</v>
      </c>
      <c r="K30" s="134">
        <f t="shared" si="5"/>
        <v>-11.049723756906078</v>
      </c>
      <c r="L30" s="12"/>
      <c r="M30" s="91">
        <v>19</v>
      </c>
      <c r="N30" s="95">
        <v>-20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286</v>
      </c>
      <c r="D31" s="66">
        <v>266</v>
      </c>
      <c r="E31" s="66">
        <v>320</v>
      </c>
      <c r="F31" s="67">
        <v>87</v>
      </c>
      <c r="G31" s="87">
        <f t="shared" si="2"/>
        <v>79</v>
      </c>
      <c r="H31" s="68">
        <f t="shared" si="3"/>
        <v>43</v>
      </c>
      <c r="I31" s="68"/>
      <c r="J31" s="130">
        <f t="shared" si="4"/>
        <v>209</v>
      </c>
      <c r="K31" s="134">
        <f t="shared" si="5"/>
        <v>65.3125</v>
      </c>
      <c r="L31" s="12"/>
      <c r="M31" s="91">
        <v>166</v>
      </c>
      <c r="N31" s="95">
        <v>209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4707</v>
      </c>
      <c r="D32" s="66">
        <v>4300</v>
      </c>
      <c r="E32" s="66">
        <v>4640</v>
      </c>
      <c r="F32" s="67">
        <v>1170</v>
      </c>
      <c r="G32" s="87">
        <f t="shared" si="2"/>
        <v>1213</v>
      </c>
      <c r="H32" s="68">
        <f t="shared" si="3"/>
        <v>1188</v>
      </c>
      <c r="I32" s="68"/>
      <c r="J32" s="130">
        <f t="shared" si="4"/>
        <v>3571</v>
      </c>
      <c r="K32" s="134">
        <f t="shared" si="5"/>
        <v>76.96120689655173</v>
      </c>
      <c r="L32" s="12"/>
      <c r="M32" s="91">
        <v>2383</v>
      </c>
      <c r="N32" s="95">
        <v>3571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1719</v>
      </c>
      <c r="D33" s="66">
        <v>1600</v>
      </c>
      <c r="E33" s="66">
        <v>1710</v>
      </c>
      <c r="F33" s="67">
        <v>427</v>
      </c>
      <c r="G33" s="87">
        <f t="shared" si="2"/>
        <v>426</v>
      </c>
      <c r="H33" s="68">
        <f t="shared" si="3"/>
        <v>429</v>
      </c>
      <c r="I33" s="68"/>
      <c r="J33" s="130">
        <f t="shared" si="4"/>
        <v>1282</v>
      </c>
      <c r="K33" s="134">
        <f t="shared" si="5"/>
        <v>74.970760233918128</v>
      </c>
      <c r="L33" s="12"/>
      <c r="M33" s="91">
        <v>853</v>
      </c>
      <c r="N33" s="95">
        <v>1282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144</v>
      </c>
      <c r="D35" s="66">
        <v>175</v>
      </c>
      <c r="E35" s="66">
        <v>175</v>
      </c>
      <c r="F35" s="67">
        <v>35</v>
      </c>
      <c r="G35" s="87">
        <f t="shared" si="2"/>
        <v>34</v>
      </c>
      <c r="H35" s="68">
        <f t="shared" si="3"/>
        <v>35</v>
      </c>
      <c r="I35" s="68"/>
      <c r="J35" s="130">
        <f t="shared" si="4"/>
        <v>104</v>
      </c>
      <c r="K35" s="134">
        <f t="shared" si="5"/>
        <v>59.428571428571431</v>
      </c>
      <c r="L35" s="12"/>
      <c r="M35" s="91">
        <v>69</v>
      </c>
      <c r="N35" s="95">
        <v>104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86</v>
      </c>
      <c r="D36" s="66">
        <v>25</v>
      </c>
      <c r="E36" s="66">
        <v>100</v>
      </c>
      <c r="F36" s="67">
        <v>21</v>
      </c>
      <c r="G36" s="87">
        <f t="shared" si="2"/>
        <v>14</v>
      </c>
      <c r="H36" s="68">
        <f t="shared" si="3"/>
        <v>0</v>
      </c>
      <c r="I36" s="68"/>
      <c r="J36" s="130">
        <f t="shared" si="4"/>
        <v>35</v>
      </c>
      <c r="K36" s="134">
        <f t="shared" si="5"/>
        <v>35</v>
      </c>
      <c r="L36" s="12"/>
      <c r="M36" s="91">
        <v>35</v>
      </c>
      <c r="N36" s="95">
        <v>35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7734</v>
      </c>
      <c r="D37" s="74">
        <f>SUM(D27:D36)</f>
        <v>7506</v>
      </c>
      <c r="E37" s="74">
        <f>SUM(E27:E36)</f>
        <v>7956</v>
      </c>
      <c r="F37" s="74">
        <f>SUM(F27:F36)</f>
        <v>1969</v>
      </c>
      <c r="G37" s="74">
        <f>SUM(G27:G36)</f>
        <v>1946</v>
      </c>
      <c r="H37" s="74">
        <f>SUM(H27:H36)</f>
        <v>1811</v>
      </c>
      <c r="I37" s="74"/>
      <c r="J37" s="74">
        <f t="shared" si="4"/>
        <v>5726</v>
      </c>
      <c r="K37" s="133">
        <f t="shared" si="5"/>
        <v>71.970839617898434</v>
      </c>
      <c r="L37" s="12"/>
      <c r="M37" s="97">
        <f>SUM(M27:M36)</f>
        <v>3915</v>
      </c>
      <c r="N37" s="97">
        <f>IF(COUNT(N27:N36)=0,"",SUM(N27:N36))</f>
        <v>5726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284</v>
      </c>
      <c r="D39" s="66">
        <v>270</v>
      </c>
      <c r="E39" s="66">
        <v>270</v>
      </c>
      <c r="F39" s="67">
        <v>71</v>
      </c>
      <c r="G39" s="87">
        <f>M39-F39</f>
        <v>75</v>
      </c>
      <c r="H39" s="68">
        <f>N39-M39</f>
        <v>33</v>
      </c>
      <c r="I39" s="68"/>
      <c r="J39" s="130">
        <f t="shared" si="4"/>
        <v>179</v>
      </c>
      <c r="K39" s="134">
        <f t="shared" si="5"/>
        <v>66.296296296296305</v>
      </c>
      <c r="L39" s="12"/>
      <c r="M39" s="91">
        <v>146</v>
      </c>
      <c r="N39" s="95">
        <v>179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7473</v>
      </c>
      <c r="D41" s="66">
        <v>7050</v>
      </c>
      <c r="E41" s="66">
        <v>7500</v>
      </c>
      <c r="F41" s="67">
        <v>1861</v>
      </c>
      <c r="G41" s="87">
        <f>M41-F41</f>
        <v>1883</v>
      </c>
      <c r="H41" s="68">
        <f>N41-M41</f>
        <v>1904</v>
      </c>
      <c r="I41" s="68"/>
      <c r="J41" s="130">
        <f t="shared" si="4"/>
        <v>5648</v>
      </c>
      <c r="K41" s="134">
        <f t="shared" si="5"/>
        <v>75.306666666666672</v>
      </c>
      <c r="L41" s="12"/>
      <c r="M41" s="91">
        <v>3744</v>
      </c>
      <c r="N41" s="95">
        <v>5648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89</v>
      </c>
      <c r="D42" s="66">
        <v>186</v>
      </c>
      <c r="E42" s="66">
        <v>186</v>
      </c>
      <c r="F42" s="67">
        <v>32</v>
      </c>
      <c r="G42" s="87">
        <f>M42-F42</f>
        <v>23</v>
      </c>
      <c r="H42" s="68">
        <f>N42-M42</f>
        <v>17</v>
      </c>
      <c r="I42" s="68"/>
      <c r="J42" s="130">
        <f t="shared" si="4"/>
        <v>72</v>
      </c>
      <c r="K42" s="134">
        <f t="shared" si="5"/>
        <v>38.70967741935484</v>
      </c>
      <c r="L42" s="12"/>
      <c r="M42" s="91">
        <v>55</v>
      </c>
      <c r="N42" s="95">
        <v>72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7846</v>
      </c>
      <c r="D43" s="74">
        <f>SUM(D38:D42)</f>
        <v>7506</v>
      </c>
      <c r="E43" s="74">
        <f>SUM(E38:E42)</f>
        <v>7956</v>
      </c>
      <c r="F43" s="74">
        <f>SUM(F38:F42)</f>
        <v>1964</v>
      </c>
      <c r="G43" s="74">
        <f>SUM(G38:G42)</f>
        <v>1981</v>
      </c>
      <c r="H43" s="74">
        <f>SUM(H38:H42)</f>
        <v>1954</v>
      </c>
      <c r="I43" s="74"/>
      <c r="J43" s="74">
        <f t="shared" si="4"/>
        <v>5899</v>
      </c>
      <c r="K43" s="133">
        <f t="shared" si="5"/>
        <v>74.145299145299148</v>
      </c>
      <c r="L43" s="12"/>
      <c r="M43" s="97">
        <f>SUM(M38:M42)</f>
        <v>3945</v>
      </c>
      <c r="N43" s="97">
        <f>IF(COUNT(N38:N42)=0,"",SUM(N38:N42))</f>
        <v>5899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373</v>
      </c>
      <c r="D45" s="74">
        <f t="shared" si="6"/>
        <v>456</v>
      </c>
      <c r="E45" s="74">
        <f t="shared" si="6"/>
        <v>456</v>
      </c>
      <c r="F45" s="74">
        <f t="shared" si="6"/>
        <v>103</v>
      </c>
      <c r="G45" s="74">
        <f t="shared" si="6"/>
        <v>98</v>
      </c>
      <c r="H45" s="74">
        <f t="shared" si="6"/>
        <v>50</v>
      </c>
      <c r="I45" s="74"/>
      <c r="J45" s="74">
        <f>SUM(F45:I45)</f>
        <v>251</v>
      </c>
      <c r="K45" s="133">
        <f>IF(ROUND(E45,0)=0,"x",J45/E45*100)</f>
        <v>55.043859649122808</v>
      </c>
      <c r="L45" s="12"/>
      <c r="M45" s="97">
        <f>M43-M41</f>
        <v>201</v>
      </c>
      <c r="N45" s="97">
        <f>IF(OR(N43="",N41=""),"",N43-N41)</f>
        <v>251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112</v>
      </c>
      <c r="D46" s="74">
        <f t="shared" si="7"/>
        <v>0</v>
      </c>
      <c r="E46" s="74">
        <f t="shared" si="7"/>
        <v>0</v>
      </c>
      <c r="F46" s="188">
        <f t="shared" si="7"/>
        <v>-5</v>
      </c>
      <c r="G46" s="90">
        <f t="shared" si="7"/>
        <v>35</v>
      </c>
      <c r="H46" s="90">
        <f t="shared" si="7"/>
        <v>143</v>
      </c>
      <c r="I46" s="90"/>
      <c r="J46" s="90">
        <f>SUM(F46:I46)</f>
        <v>173</v>
      </c>
      <c r="K46" s="140" t="str">
        <f>IF(ROUND(E46,0)=0,"x",J46/E46*100)</f>
        <v>x</v>
      </c>
      <c r="L46" s="128"/>
      <c r="M46" s="104">
        <f>M43-M37</f>
        <v>30</v>
      </c>
      <c r="N46" s="97">
        <f>IF(OR(N43="",N37=""),"",N43-N37)</f>
        <v>173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-7361</v>
      </c>
      <c r="D47" s="74">
        <f t="shared" si="8"/>
        <v>-7050</v>
      </c>
      <c r="E47" s="74">
        <f t="shared" si="8"/>
        <v>-7500</v>
      </c>
      <c r="F47" s="74">
        <f t="shared" si="8"/>
        <v>-1866</v>
      </c>
      <c r="G47" s="74">
        <f t="shared" si="8"/>
        <v>-1848</v>
      </c>
      <c r="H47" s="74">
        <f t="shared" si="8"/>
        <v>-1761</v>
      </c>
      <c r="I47" s="74"/>
      <c r="J47" s="74">
        <f>SUM(F47:I47)</f>
        <v>-5475</v>
      </c>
      <c r="K47" s="133">
        <f>IF(ROUND(E47,0)=0,"x",J47/E47*100)</f>
        <v>73</v>
      </c>
      <c r="L47" s="12"/>
      <c r="M47" s="97">
        <f>M46-M41</f>
        <v>-3714</v>
      </c>
      <c r="N47" s="97">
        <f>IF(OR(N46="",N41=""),"",N46-N41)</f>
        <v>-5475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113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71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114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  <row r="55" spans="1:16" x14ac:dyDescent="0.3">
      <c r="A55" s="118" t="s">
        <v>115</v>
      </c>
    </row>
    <row r="56" spans="1:16" x14ac:dyDescent="0.3">
      <c r="A56" s="118" t="s">
        <v>116</v>
      </c>
    </row>
    <row r="57" spans="1:16" x14ac:dyDescent="0.3">
      <c r="A57" s="118" t="s">
        <v>117</v>
      </c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D2541-61CB-4B55-B705-364352B065FE}">
  <dimension ref="A1:P53"/>
  <sheetViews>
    <sheetView workbookViewId="0">
      <selection activeCell="T1" sqref="T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118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51</v>
      </c>
      <c r="D11" s="66">
        <v>55</v>
      </c>
      <c r="E11" s="66">
        <v>58</v>
      </c>
      <c r="F11" s="67">
        <v>52</v>
      </c>
      <c r="G11" s="68">
        <f t="shared" ref="G11:H17" si="0">M11</f>
        <v>52</v>
      </c>
      <c r="H11" s="68">
        <f t="shared" si="0"/>
        <v>58</v>
      </c>
      <c r="I11" s="68"/>
      <c r="J11" s="130" t="s">
        <v>25</v>
      </c>
      <c r="K11" s="131" t="s">
        <v>25</v>
      </c>
      <c r="L11" s="12"/>
      <c r="M11" s="91">
        <v>52</v>
      </c>
      <c r="N11" s="92">
        <v>58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47.24</v>
      </c>
      <c r="D12" s="70">
        <v>49</v>
      </c>
      <c r="E12" s="70">
        <v>55</v>
      </c>
      <c r="F12" s="71">
        <v>46.33</v>
      </c>
      <c r="G12" s="72">
        <f t="shared" si="0"/>
        <v>46.39</v>
      </c>
      <c r="H12" s="72">
        <f t="shared" si="0"/>
        <v>51.4</v>
      </c>
      <c r="I12" s="72"/>
      <c r="J12" s="132" t="s">
        <v>25</v>
      </c>
      <c r="K12" s="131" t="s">
        <v>25</v>
      </c>
      <c r="L12" s="12"/>
      <c r="M12" s="93">
        <v>46.39</v>
      </c>
      <c r="N12" s="94">
        <v>51.4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13929</v>
      </c>
      <c r="D13" s="73" t="s">
        <v>25</v>
      </c>
      <c r="E13" s="73" t="s">
        <v>25</v>
      </c>
      <c r="F13" s="67">
        <v>13952</v>
      </c>
      <c r="G13" s="68">
        <f t="shared" si="0"/>
        <v>13970</v>
      </c>
      <c r="H13" s="68">
        <f t="shared" si="0"/>
        <v>13804</v>
      </c>
      <c r="I13" s="68"/>
      <c r="J13" s="130" t="s">
        <v>25</v>
      </c>
      <c r="K13" s="131" t="s">
        <v>25</v>
      </c>
      <c r="L13" s="12"/>
      <c r="M13" s="91">
        <v>13970</v>
      </c>
      <c r="N13" s="95">
        <v>13804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12289</v>
      </c>
      <c r="D14" s="73" t="s">
        <v>25</v>
      </c>
      <c r="E14" s="73" t="s">
        <v>25</v>
      </c>
      <c r="F14" s="67">
        <v>12368</v>
      </c>
      <c r="G14" s="68">
        <f t="shared" si="0"/>
        <v>12379</v>
      </c>
      <c r="H14" s="68">
        <f t="shared" si="0"/>
        <v>12264</v>
      </c>
      <c r="I14" s="68"/>
      <c r="J14" s="130" t="s">
        <v>25</v>
      </c>
      <c r="K14" s="131" t="s">
        <v>25</v>
      </c>
      <c r="L14" s="12"/>
      <c r="M14" s="91">
        <v>12379</v>
      </c>
      <c r="N14" s="95">
        <v>12264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330</v>
      </c>
      <c r="D15" s="73" t="s">
        <v>25</v>
      </c>
      <c r="E15" s="73" t="s">
        <v>25</v>
      </c>
      <c r="F15" s="67">
        <v>332</v>
      </c>
      <c r="G15" s="68">
        <f t="shared" si="0"/>
        <v>303</v>
      </c>
      <c r="H15" s="68">
        <f t="shared" si="0"/>
        <v>391</v>
      </c>
      <c r="I15" s="68"/>
      <c r="J15" s="130" t="s">
        <v>25</v>
      </c>
      <c r="K15" s="131" t="s">
        <v>25</v>
      </c>
      <c r="L15" s="12"/>
      <c r="M15" s="91">
        <v>303</v>
      </c>
      <c r="N15" s="95">
        <v>391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4605</v>
      </c>
      <c r="D16" s="73" t="s">
        <v>25</v>
      </c>
      <c r="E16" s="73" t="s">
        <v>25</v>
      </c>
      <c r="F16" s="67">
        <v>14688</v>
      </c>
      <c r="G16" s="68">
        <f t="shared" si="0"/>
        <v>19739</v>
      </c>
      <c r="H16" s="68">
        <f t="shared" si="0"/>
        <v>24743</v>
      </c>
      <c r="I16" s="68"/>
      <c r="J16" s="130" t="s">
        <v>25</v>
      </c>
      <c r="K16" s="131" t="s">
        <v>25</v>
      </c>
      <c r="L16" s="12"/>
      <c r="M16" s="91">
        <v>19739</v>
      </c>
      <c r="N16" s="95">
        <v>24743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4932</v>
      </c>
      <c r="D17" s="73" t="s">
        <v>25</v>
      </c>
      <c r="E17" s="73" t="s">
        <v>25</v>
      </c>
      <c r="F17" s="67">
        <v>5849</v>
      </c>
      <c r="G17" s="68">
        <f t="shared" si="0"/>
        <v>7104</v>
      </c>
      <c r="H17" s="68">
        <f t="shared" si="0"/>
        <v>9001</v>
      </c>
      <c r="I17" s="68"/>
      <c r="J17" s="130" t="s">
        <v>25</v>
      </c>
      <c r="K17" s="131" t="s">
        <v>25</v>
      </c>
      <c r="L17" s="12"/>
      <c r="M17" s="91">
        <v>7104</v>
      </c>
      <c r="N17" s="95">
        <v>9001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11507</v>
      </c>
      <c r="D18" s="74" t="s">
        <v>25</v>
      </c>
      <c r="E18" s="74" t="s">
        <v>25</v>
      </c>
      <c r="F18" s="74">
        <f>F13-F14+F15+F16+F17</f>
        <v>22453</v>
      </c>
      <c r="G18" s="74">
        <f>G13-G14+G15+G16+G17</f>
        <v>28737</v>
      </c>
      <c r="H18" s="75">
        <f>H13-H14+H15+H16+H17</f>
        <v>35675</v>
      </c>
      <c r="I18" s="75"/>
      <c r="J18" s="74" t="s">
        <v>25</v>
      </c>
      <c r="K18" s="74" t="s">
        <v>25</v>
      </c>
      <c r="L18" s="12"/>
      <c r="M18" s="96">
        <f>M13-M14+M15+M16+M17</f>
        <v>28737</v>
      </c>
      <c r="N18" s="96">
        <f>IF(COUNT(N13:N17)=0,"",N13-N14+N15+N16+N17)</f>
        <v>35675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1722</v>
      </c>
      <c r="D19" s="73" t="s">
        <v>25</v>
      </c>
      <c r="E19" s="73" t="s">
        <v>25</v>
      </c>
      <c r="F19" s="67">
        <v>1664</v>
      </c>
      <c r="G19" s="68">
        <f t="shared" ref="G19:H23" si="1">M19</f>
        <v>1672</v>
      </c>
      <c r="H19" s="68">
        <f t="shared" si="1"/>
        <v>1679</v>
      </c>
      <c r="I19" s="68"/>
      <c r="J19" s="130" t="s">
        <v>25</v>
      </c>
      <c r="K19" s="131" t="s">
        <v>25</v>
      </c>
      <c r="L19" s="12"/>
      <c r="M19" s="91">
        <v>1672</v>
      </c>
      <c r="N19" s="95">
        <v>1679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1997</v>
      </c>
      <c r="D20" s="73" t="s">
        <v>25</v>
      </c>
      <c r="E20" s="73" t="s">
        <v>25</v>
      </c>
      <c r="F20" s="67">
        <v>1190</v>
      </c>
      <c r="G20" s="68">
        <f t="shared" si="1"/>
        <v>914</v>
      </c>
      <c r="H20" s="68">
        <f t="shared" si="1"/>
        <v>1014</v>
      </c>
      <c r="I20" s="68"/>
      <c r="J20" s="130" t="s">
        <v>25</v>
      </c>
      <c r="K20" s="131" t="s">
        <v>25</v>
      </c>
      <c r="L20" s="12"/>
      <c r="M20" s="91">
        <v>914</v>
      </c>
      <c r="N20" s="95">
        <v>1014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3394</v>
      </c>
      <c r="D21" s="73" t="s">
        <v>25</v>
      </c>
      <c r="E21" s="73" t="s">
        <v>25</v>
      </c>
      <c r="F21" s="67">
        <v>954</v>
      </c>
      <c r="G21" s="68">
        <f t="shared" si="1"/>
        <v>954</v>
      </c>
      <c r="H21" s="68">
        <f t="shared" si="1"/>
        <v>954</v>
      </c>
      <c r="I21" s="68"/>
      <c r="J21" s="130" t="s">
        <v>25</v>
      </c>
      <c r="K21" s="131" t="s">
        <v>25</v>
      </c>
      <c r="L21" s="12"/>
      <c r="M21" s="91">
        <v>954</v>
      </c>
      <c r="N21" s="95">
        <v>954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4648</v>
      </c>
      <c r="D22" s="73" t="s">
        <v>25</v>
      </c>
      <c r="E22" s="73" t="s">
        <v>25</v>
      </c>
      <c r="F22" s="67">
        <v>19128</v>
      </c>
      <c r="G22" s="68">
        <f t="shared" si="1"/>
        <v>25098</v>
      </c>
      <c r="H22" s="68">
        <f t="shared" si="1"/>
        <v>32088</v>
      </c>
      <c r="I22" s="68"/>
      <c r="J22" s="130" t="s">
        <v>25</v>
      </c>
      <c r="K22" s="131" t="s">
        <v>25</v>
      </c>
      <c r="L22" s="12"/>
      <c r="M22" s="91">
        <v>25098</v>
      </c>
      <c r="N22" s="95">
        <v>32088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37853</v>
      </c>
      <c r="D24" s="74">
        <v>37323</v>
      </c>
      <c r="E24" s="74">
        <v>38818</v>
      </c>
      <c r="F24" s="74">
        <v>9195</v>
      </c>
      <c r="G24" s="75">
        <f t="shared" ref="G24:G36" si="2">M24-F24</f>
        <v>10215</v>
      </c>
      <c r="H24" s="75">
        <f t="shared" ref="H24:H36" si="3">N24-M24</f>
        <v>9944</v>
      </c>
      <c r="I24" s="75"/>
      <c r="J24" s="74">
        <f t="shared" ref="J24:J43" si="4">SUM(F24:I24)</f>
        <v>29354</v>
      </c>
      <c r="K24" s="133">
        <f t="shared" ref="K24:K43" si="5">IF(E24=0,"x",J24/E24*100)</f>
        <v>75.619557937039517</v>
      </c>
      <c r="L24" s="12"/>
      <c r="M24" s="96">
        <v>19410</v>
      </c>
      <c r="N24" s="97">
        <v>29354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3739</v>
      </c>
      <c r="D26" s="79">
        <v>10098</v>
      </c>
      <c r="E26" s="79">
        <v>10098</v>
      </c>
      <c r="F26" s="80">
        <v>2524</v>
      </c>
      <c r="G26" s="81">
        <f t="shared" si="2"/>
        <v>2525</v>
      </c>
      <c r="H26" s="82">
        <f t="shared" si="3"/>
        <v>2524</v>
      </c>
      <c r="I26" s="82"/>
      <c r="J26" s="135">
        <f t="shared" si="4"/>
        <v>7573</v>
      </c>
      <c r="K26" s="136">
        <f t="shared" si="5"/>
        <v>74.995048524460287</v>
      </c>
      <c r="L26" s="13"/>
      <c r="M26" s="98">
        <v>5049</v>
      </c>
      <c r="N26" s="99">
        <v>7573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3106</v>
      </c>
      <c r="D27" s="84">
        <v>3125</v>
      </c>
      <c r="E27" s="84">
        <v>3350</v>
      </c>
      <c r="F27" s="85">
        <v>1035</v>
      </c>
      <c r="G27" s="87">
        <f t="shared" si="2"/>
        <v>1018</v>
      </c>
      <c r="H27" s="87">
        <f t="shared" si="3"/>
        <v>541</v>
      </c>
      <c r="I27" s="87"/>
      <c r="J27" s="137">
        <f t="shared" si="4"/>
        <v>2594</v>
      </c>
      <c r="K27" s="138">
        <f t="shared" si="5"/>
        <v>77.432835820895519</v>
      </c>
      <c r="L27" s="12"/>
      <c r="M27" s="100">
        <v>2053</v>
      </c>
      <c r="N27" s="101">
        <v>2594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2182</v>
      </c>
      <c r="D28" s="66">
        <v>1830</v>
      </c>
      <c r="E28" s="66">
        <v>1999</v>
      </c>
      <c r="F28" s="67">
        <v>966</v>
      </c>
      <c r="G28" s="87">
        <f t="shared" si="2"/>
        <v>227</v>
      </c>
      <c r="H28" s="68">
        <f t="shared" si="3"/>
        <v>194</v>
      </c>
      <c r="I28" s="68"/>
      <c r="J28" s="130">
        <f t="shared" si="4"/>
        <v>1387</v>
      </c>
      <c r="K28" s="134">
        <f t="shared" si="5"/>
        <v>69.384692346173082</v>
      </c>
      <c r="L28" s="12"/>
      <c r="M28" s="91">
        <v>1193</v>
      </c>
      <c r="N28" s="95">
        <v>1387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249</v>
      </c>
      <c r="D30" s="66">
        <v>300</v>
      </c>
      <c r="E30" s="66">
        <v>600</v>
      </c>
      <c r="F30" s="67">
        <v>84</v>
      </c>
      <c r="G30" s="87">
        <f t="shared" si="2"/>
        <v>52</v>
      </c>
      <c r="H30" s="68">
        <f t="shared" si="3"/>
        <v>400</v>
      </c>
      <c r="I30" s="68"/>
      <c r="J30" s="130">
        <f t="shared" si="4"/>
        <v>536</v>
      </c>
      <c r="K30" s="134">
        <f t="shared" si="5"/>
        <v>89.333333333333329</v>
      </c>
      <c r="L30" s="12"/>
      <c r="M30" s="91">
        <v>136</v>
      </c>
      <c r="N30" s="95">
        <v>536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1362</v>
      </c>
      <c r="D31" s="66">
        <v>1000</v>
      </c>
      <c r="E31" s="66">
        <v>1100</v>
      </c>
      <c r="F31" s="67">
        <v>372</v>
      </c>
      <c r="G31" s="87">
        <f t="shared" si="2"/>
        <v>227</v>
      </c>
      <c r="H31" s="68">
        <f t="shared" si="3"/>
        <v>306</v>
      </c>
      <c r="I31" s="68"/>
      <c r="J31" s="130">
        <f t="shared" si="4"/>
        <v>905</v>
      </c>
      <c r="K31" s="134">
        <f t="shared" si="5"/>
        <v>82.27272727272728</v>
      </c>
      <c r="L31" s="12"/>
      <c r="M31" s="91">
        <v>599</v>
      </c>
      <c r="N31" s="95">
        <v>905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24809</v>
      </c>
      <c r="D32" s="66">
        <v>25119</v>
      </c>
      <c r="E32" s="66">
        <v>26558</v>
      </c>
      <c r="F32" s="67">
        <v>6092</v>
      </c>
      <c r="G32" s="87">
        <f t="shared" si="2"/>
        <v>7050</v>
      </c>
      <c r="H32" s="68">
        <f t="shared" si="3"/>
        <v>6651</v>
      </c>
      <c r="I32" s="68"/>
      <c r="J32" s="130">
        <f t="shared" si="4"/>
        <v>19793</v>
      </c>
      <c r="K32" s="134">
        <f t="shared" si="5"/>
        <v>74.527449356126212</v>
      </c>
      <c r="L32" s="12"/>
      <c r="M32" s="91">
        <v>13142</v>
      </c>
      <c r="N32" s="95">
        <v>19793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9456</v>
      </c>
      <c r="D33" s="66">
        <v>9396</v>
      </c>
      <c r="E33" s="66">
        <v>9452</v>
      </c>
      <c r="F33" s="67">
        <v>2280</v>
      </c>
      <c r="G33" s="87">
        <f t="shared" si="2"/>
        <v>2579</v>
      </c>
      <c r="H33" s="68">
        <f t="shared" si="3"/>
        <v>2415</v>
      </c>
      <c r="I33" s="68"/>
      <c r="J33" s="130">
        <f t="shared" si="4"/>
        <v>7274</v>
      </c>
      <c r="K33" s="134">
        <f t="shared" si="5"/>
        <v>76.95725772323317</v>
      </c>
      <c r="L33" s="12"/>
      <c r="M33" s="91">
        <v>4859</v>
      </c>
      <c r="N33" s="95">
        <v>7274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276</v>
      </c>
      <c r="D35" s="66">
        <v>226</v>
      </c>
      <c r="E35" s="66">
        <v>232</v>
      </c>
      <c r="F35" s="67">
        <v>57</v>
      </c>
      <c r="G35" s="87">
        <f t="shared" si="2"/>
        <v>58</v>
      </c>
      <c r="H35" s="68">
        <f t="shared" si="3"/>
        <v>59</v>
      </c>
      <c r="I35" s="68"/>
      <c r="J35" s="130">
        <f t="shared" si="4"/>
        <v>174</v>
      </c>
      <c r="K35" s="134">
        <f t="shared" si="5"/>
        <v>75</v>
      </c>
      <c r="L35" s="12"/>
      <c r="M35" s="91">
        <v>115</v>
      </c>
      <c r="N35" s="95">
        <v>174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218</v>
      </c>
      <c r="D36" s="66">
        <v>-290</v>
      </c>
      <c r="E36" s="66">
        <v>-290</v>
      </c>
      <c r="F36" s="67">
        <v>-46</v>
      </c>
      <c r="G36" s="87">
        <f t="shared" si="2"/>
        <v>-34</v>
      </c>
      <c r="H36" s="68">
        <f t="shared" si="3"/>
        <v>-28</v>
      </c>
      <c r="I36" s="68"/>
      <c r="J36" s="130">
        <f t="shared" si="4"/>
        <v>-108</v>
      </c>
      <c r="K36" s="134">
        <f t="shared" si="5"/>
        <v>37.241379310344833</v>
      </c>
      <c r="L36" s="12"/>
      <c r="M36" s="91">
        <v>-80</v>
      </c>
      <c r="N36" s="95">
        <v>-108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41659</v>
      </c>
      <c r="D37" s="74">
        <f>SUM(D27:D36)</f>
        <v>40706</v>
      </c>
      <c r="E37" s="74">
        <f>SUM(E27:E36)</f>
        <v>43001</v>
      </c>
      <c r="F37" s="74">
        <f>SUM(F27:F36)</f>
        <v>10840</v>
      </c>
      <c r="G37" s="74">
        <f>SUM(G27:G36)</f>
        <v>11177</v>
      </c>
      <c r="H37" s="74">
        <f>SUM(H27:H36)</f>
        <v>10538</v>
      </c>
      <c r="I37" s="74"/>
      <c r="J37" s="74">
        <f t="shared" si="4"/>
        <v>32555</v>
      </c>
      <c r="K37" s="133">
        <f t="shared" si="5"/>
        <v>75.707541685077089</v>
      </c>
      <c r="L37" s="12"/>
      <c r="M37" s="97">
        <f>SUM(M27:M36)</f>
        <v>22017</v>
      </c>
      <c r="N37" s="97">
        <f>IF(COUNT(N27:N36)=0,"",SUM(N27:N36))</f>
        <v>32555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2860</v>
      </c>
      <c r="D39" s="66">
        <v>2900</v>
      </c>
      <c r="E39" s="66">
        <v>3500</v>
      </c>
      <c r="F39" s="67">
        <v>1142</v>
      </c>
      <c r="G39" s="87">
        <f>M39-F39</f>
        <v>1015</v>
      </c>
      <c r="H39" s="68">
        <f>N39-M39</f>
        <v>449</v>
      </c>
      <c r="I39" s="68"/>
      <c r="J39" s="130">
        <f t="shared" si="4"/>
        <v>2606</v>
      </c>
      <c r="K39" s="134">
        <f t="shared" si="5"/>
        <v>74.457142857142856</v>
      </c>
      <c r="L39" s="12"/>
      <c r="M39" s="91">
        <v>2157</v>
      </c>
      <c r="N39" s="95">
        <v>2606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37853</v>
      </c>
      <c r="D41" s="66">
        <v>37323</v>
      </c>
      <c r="E41" s="66">
        <v>38818</v>
      </c>
      <c r="F41" s="67">
        <v>9195</v>
      </c>
      <c r="G41" s="87">
        <f>M41-F41</f>
        <v>10215</v>
      </c>
      <c r="H41" s="68">
        <f>N41-M41</f>
        <v>9945</v>
      </c>
      <c r="I41" s="68"/>
      <c r="J41" s="130">
        <f t="shared" si="4"/>
        <v>29355</v>
      </c>
      <c r="K41" s="134">
        <f t="shared" si="5"/>
        <v>75.622134061517855</v>
      </c>
      <c r="L41" s="12"/>
      <c r="M41" s="91">
        <v>19410</v>
      </c>
      <c r="N41" s="95">
        <v>29355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694</v>
      </c>
      <c r="D42" s="66">
        <v>570</v>
      </c>
      <c r="E42" s="66">
        <v>770</v>
      </c>
      <c r="F42" s="67">
        <v>272</v>
      </c>
      <c r="G42" s="87">
        <f>M42-F42</f>
        <v>276</v>
      </c>
      <c r="H42" s="68">
        <f>N42-M42</f>
        <v>44</v>
      </c>
      <c r="I42" s="68"/>
      <c r="J42" s="130">
        <f t="shared" si="4"/>
        <v>592</v>
      </c>
      <c r="K42" s="134">
        <f t="shared" si="5"/>
        <v>76.883116883116884</v>
      </c>
      <c r="L42" s="12"/>
      <c r="M42" s="91">
        <v>548</v>
      </c>
      <c r="N42" s="95">
        <v>592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41406</v>
      </c>
      <c r="D43" s="74">
        <f>SUM(D38:D42)</f>
        <v>40793</v>
      </c>
      <c r="E43" s="74">
        <f>SUM(E38:E42)</f>
        <v>43088</v>
      </c>
      <c r="F43" s="74">
        <f>SUM(F38:F42)</f>
        <v>10609</v>
      </c>
      <c r="G43" s="74">
        <f>SUM(G38:G42)</f>
        <v>11506</v>
      </c>
      <c r="H43" s="74">
        <f>SUM(H38:H42)</f>
        <v>10438</v>
      </c>
      <c r="I43" s="74"/>
      <c r="J43" s="74">
        <f t="shared" si="4"/>
        <v>32553</v>
      </c>
      <c r="K43" s="133">
        <f t="shared" si="5"/>
        <v>75.550037133308578</v>
      </c>
      <c r="L43" s="12"/>
      <c r="M43" s="97">
        <f>SUM(M38:M42)</f>
        <v>22115</v>
      </c>
      <c r="N43" s="97">
        <f>IF(COUNT(N38:N42)=0,"",SUM(N38:N42))</f>
        <v>32553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3553</v>
      </c>
      <c r="D45" s="74">
        <f t="shared" si="6"/>
        <v>3470</v>
      </c>
      <c r="E45" s="74">
        <f t="shared" si="6"/>
        <v>4270</v>
      </c>
      <c r="F45" s="74">
        <f t="shared" si="6"/>
        <v>1414</v>
      </c>
      <c r="G45" s="74">
        <f t="shared" si="6"/>
        <v>1291</v>
      </c>
      <c r="H45" s="74">
        <f t="shared" si="6"/>
        <v>493</v>
      </c>
      <c r="I45" s="74"/>
      <c r="J45" s="74">
        <f>SUM(F45:I45)</f>
        <v>3198</v>
      </c>
      <c r="K45" s="133">
        <f>IF(ROUND(E45,0)=0,"x",J45/E45*100)</f>
        <v>74.894613583138167</v>
      </c>
      <c r="L45" s="12"/>
      <c r="M45" s="97">
        <f>M43-M41</f>
        <v>2705</v>
      </c>
      <c r="N45" s="97">
        <f>IF(OR(N43="",N41=""),"",N43-N41)</f>
        <v>3198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-253</v>
      </c>
      <c r="D46" s="74">
        <f t="shared" si="7"/>
        <v>87</v>
      </c>
      <c r="E46" s="74">
        <f t="shared" si="7"/>
        <v>87</v>
      </c>
      <c r="F46" s="188">
        <f t="shared" si="7"/>
        <v>-231</v>
      </c>
      <c r="G46" s="90">
        <f t="shared" si="7"/>
        <v>329</v>
      </c>
      <c r="H46" s="90">
        <f t="shared" si="7"/>
        <v>-100</v>
      </c>
      <c r="I46" s="90"/>
      <c r="J46" s="90">
        <f>SUM(F46:I46)</f>
        <v>-2</v>
      </c>
      <c r="K46" s="140">
        <f>IF(ROUND(E46,0)=0,"x",J46/E46*100)</f>
        <v>-2.2988505747126435</v>
      </c>
      <c r="L46" s="128"/>
      <c r="M46" s="104">
        <f>M43-M37</f>
        <v>98</v>
      </c>
      <c r="N46" s="97">
        <f>IF(OR(N43="",N37=""),"",N43-N37)</f>
        <v>-2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-38106</v>
      </c>
      <c r="D47" s="74">
        <f t="shared" si="8"/>
        <v>-37236</v>
      </c>
      <c r="E47" s="74">
        <f t="shared" si="8"/>
        <v>-38731</v>
      </c>
      <c r="F47" s="74">
        <f t="shared" si="8"/>
        <v>-9426</v>
      </c>
      <c r="G47" s="74">
        <f t="shared" si="8"/>
        <v>-9886</v>
      </c>
      <c r="H47" s="74">
        <f t="shared" si="8"/>
        <v>-10045</v>
      </c>
      <c r="I47" s="74"/>
      <c r="J47" s="74">
        <f>SUM(F47:I47)</f>
        <v>-29357</v>
      </c>
      <c r="K47" s="133">
        <f>IF(ROUND(E47,0)=0,"x",J47/E47*100)</f>
        <v>75.797165061578582</v>
      </c>
      <c r="L47" s="12"/>
      <c r="M47" s="97">
        <f>M46-M41</f>
        <v>-19312</v>
      </c>
      <c r="N47" s="97">
        <f>IF(OR(N46="",N41=""),"",N46-N41)</f>
        <v>-29357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119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120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121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E54E4-C26C-4D6F-AB6D-9E25BEB9D9A1}">
  <dimension ref="A1:P53"/>
  <sheetViews>
    <sheetView workbookViewId="0">
      <selection activeCell="W2" sqref="W2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122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41</v>
      </c>
      <c r="D11" s="66">
        <v>41</v>
      </c>
      <c r="E11" s="66">
        <v>41</v>
      </c>
      <c r="F11" s="67">
        <v>41</v>
      </c>
      <c r="G11" s="68">
        <f t="shared" ref="G11:H17" si="0">M11</f>
        <v>41</v>
      </c>
      <c r="H11" s="68">
        <f t="shared" si="0"/>
        <v>41</v>
      </c>
      <c r="I11" s="68"/>
      <c r="J11" s="130" t="s">
        <v>25</v>
      </c>
      <c r="K11" s="131" t="s">
        <v>25</v>
      </c>
      <c r="L11" s="12"/>
      <c r="M11" s="91">
        <v>41</v>
      </c>
      <c r="N11" s="92">
        <v>41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38.17</v>
      </c>
      <c r="D12" s="70">
        <v>39</v>
      </c>
      <c r="E12" s="70">
        <v>39</v>
      </c>
      <c r="F12" s="71">
        <v>38.35</v>
      </c>
      <c r="G12" s="72">
        <f t="shared" si="0"/>
        <v>38.35</v>
      </c>
      <c r="H12" s="72">
        <f t="shared" si="0"/>
        <v>37.89</v>
      </c>
      <c r="I12" s="72"/>
      <c r="J12" s="132" t="s">
        <v>25</v>
      </c>
      <c r="K12" s="131" t="s">
        <v>25</v>
      </c>
      <c r="L12" s="12"/>
      <c r="M12" s="93">
        <v>38.35</v>
      </c>
      <c r="N12" s="94">
        <v>37.89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11603</v>
      </c>
      <c r="D13" s="73" t="s">
        <v>25</v>
      </c>
      <c r="E13" s="73" t="s">
        <v>25</v>
      </c>
      <c r="F13" s="67">
        <v>11783</v>
      </c>
      <c r="G13" s="68">
        <f t="shared" si="0"/>
        <v>11839</v>
      </c>
      <c r="H13" s="68">
        <f t="shared" si="0"/>
        <v>11776</v>
      </c>
      <c r="I13" s="68"/>
      <c r="J13" s="130" t="s">
        <v>25</v>
      </c>
      <c r="K13" s="131" t="s">
        <v>25</v>
      </c>
      <c r="L13" s="12"/>
      <c r="M13" s="91">
        <v>11839</v>
      </c>
      <c r="N13" s="95">
        <v>11776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11039</v>
      </c>
      <c r="D14" s="73" t="s">
        <v>25</v>
      </c>
      <c r="E14" s="73" t="s">
        <v>25</v>
      </c>
      <c r="F14" s="67">
        <v>11246</v>
      </c>
      <c r="G14" s="68">
        <f t="shared" si="0"/>
        <v>11329</v>
      </c>
      <c r="H14" s="68">
        <f t="shared" si="0"/>
        <v>11287</v>
      </c>
      <c r="I14" s="68"/>
      <c r="J14" s="130" t="s">
        <v>25</v>
      </c>
      <c r="K14" s="131" t="s">
        <v>25</v>
      </c>
      <c r="L14" s="12"/>
      <c r="M14" s="91">
        <v>11329</v>
      </c>
      <c r="N14" s="95">
        <v>11287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126</v>
      </c>
      <c r="D15" s="73" t="s">
        <v>25</v>
      </c>
      <c r="E15" s="73" t="s">
        <v>25</v>
      </c>
      <c r="F15" s="67">
        <v>156</v>
      </c>
      <c r="G15" s="68">
        <f t="shared" si="0"/>
        <v>141</v>
      </c>
      <c r="H15" s="68">
        <f t="shared" si="0"/>
        <v>205</v>
      </c>
      <c r="I15" s="68"/>
      <c r="J15" s="130" t="s">
        <v>25</v>
      </c>
      <c r="K15" s="131" t="s">
        <v>25</v>
      </c>
      <c r="L15" s="12"/>
      <c r="M15" s="91">
        <v>141</v>
      </c>
      <c r="N15" s="95">
        <v>205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1136</v>
      </c>
      <c r="D16" s="73" t="s">
        <v>25</v>
      </c>
      <c r="E16" s="73" t="s">
        <v>25</v>
      </c>
      <c r="F16" s="67">
        <v>13712</v>
      </c>
      <c r="G16" s="68">
        <f t="shared" si="0"/>
        <v>17066</v>
      </c>
      <c r="H16" s="68">
        <f t="shared" si="0"/>
        <v>19841</v>
      </c>
      <c r="I16" s="68"/>
      <c r="J16" s="130" t="s">
        <v>25</v>
      </c>
      <c r="K16" s="131" t="s">
        <v>25</v>
      </c>
      <c r="L16" s="12"/>
      <c r="M16" s="91">
        <v>17066</v>
      </c>
      <c r="N16" s="95">
        <v>19841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4996</v>
      </c>
      <c r="D17" s="73" t="s">
        <v>25</v>
      </c>
      <c r="E17" s="73" t="s">
        <v>25</v>
      </c>
      <c r="F17" s="67">
        <v>5712</v>
      </c>
      <c r="G17" s="68">
        <f t="shared" si="0"/>
        <v>6846</v>
      </c>
      <c r="H17" s="68">
        <f t="shared" si="0"/>
        <v>7878</v>
      </c>
      <c r="I17" s="68"/>
      <c r="J17" s="130" t="s">
        <v>25</v>
      </c>
      <c r="K17" s="131" t="s">
        <v>25</v>
      </c>
      <c r="L17" s="12"/>
      <c r="M17" s="91">
        <v>6846</v>
      </c>
      <c r="N17" s="95">
        <v>7878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6822</v>
      </c>
      <c r="D18" s="74" t="s">
        <v>25</v>
      </c>
      <c r="E18" s="74" t="s">
        <v>25</v>
      </c>
      <c r="F18" s="74">
        <f>F13-F14+F15+F16+F17</f>
        <v>20117</v>
      </c>
      <c r="G18" s="74">
        <f>G13-G14+G15+G16+G17</f>
        <v>24563</v>
      </c>
      <c r="H18" s="75">
        <f>H13-H14+H15+H16+H17</f>
        <v>28413</v>
      </c>
      <c r="I18" s="75"/>
      <c r="J18" s="74" t="s">
        <v>25</v>
      </c>
      <c r="K18" s="74" t="s">
        <v>25</v>
      </c>
      <c r="L18" s="12"/>
      <c r="M18" s="96">
        <f>M13-M14+M15+M16+M17</f>
        <v>24563</v>
      </c>
      <c r="N18" s="96">
        <f>IF(COUNT(N13:N17)=0,"",N13-N14+N15+N16+N17)</f>
        <v>28413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564</v>
      </c>
      <c r="D19" s="73" t="s">
        <v>25</v>
      </c>
      <c r="E19" s="73" t="s">
        <v>25</v>
      </c>
      <c r="F19" s="67">
        <v>537</v>
      </c>
      <c r="G19" s="68">
        <f t="shared" ref="G19:H23" si="1">M19</f>
        <v>509</v>
      </c>
      <c r="H19" s="68">
        <f t="shared" si="1"/>
        <v>489</v>
      </c>
      <c r="I19" s="68"/>
      <c r="J19" s="130" t="s">
        <v>25</v>
      </c>
      <c r="K19" s="131" t="s">
        <v>25</v>
      </c>
      <c r="L19" s="12"/>
      <c r="M19" s="91">
        <v>509</v>
      </c>
      <c r="N19" s="95">
        <v>489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1512</v>
      </c>
      <c r="D20" s="73" t="s">
        <v>25</v>
      </c>
      <c r="E20" s="73" t="s">
        <v>25</v>
      </c>
      <c r="F20" s="67">
        <v>610</v>
      </c>
      <c r="G20" s="68">
        <f t="shared" si="1"/>
        <v>907</v>
      </c>
      <c r="H20" s="68">
        <f t="shared" si="1"/>
        <v>940</v>
      </c>
      <c r="I20" s="68"/>
      <c r="J20" s="130" t="s">
        <v>25</v>
      </c>
      <c r="K20" s="131" t="s">
        <v>25</v>
      </c>
      <c r="L20" s="12"/>
      <c r="M20" s="91">
        <v>907</v>
      </c>
      <c r="N20" s="95">
        <v>940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998</v>
      </c>
      <c r="D21" s="73" t="s">
        <v>25</v>
      </c>
      <c r="E21" s="73" t="s">
        <v>25</v>
      </c>
      <c r="F21" s="67">
        <v>998</v>
      </c>
      <c r="G21" s="68">
        <f t="shared" si="1"/>
        <v>998</v>
      </c>
      <c r="H21" s="68">
        <f t="shared" si="1"/>
        <v>998</v>
      </c>
      <c r="I21" s="68"/>
      <c r="J21" s="130" t="s">
        <v>25</v>
      </c>
      <c r="K21" s="131" t="s">
        <v>25</v>
      </c>
      <c r="L21" s="12"/>
      <c r="M21" s="91">
        <v>998</v>
      </c>
      <c r="N21" s="95">
        <v>998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3503</v>
      </c>
      <c r="D22" s="73" t="s">
        <v>25</v>
      </c>
      <c r="E22" s="73" t="s">
        <v>25</v>
      </c>
      <c r="F22" s="67">
        <v>17357</v>
      </c>
      <c r="G22" s="68">
        <f t="shared" si="1"/>
        <v>21483</v>
      </c>
      <c r="H22" s="68">
        <f t="shared" si="1"/>
        <v>24844</v>
      </c>
      <c r="I22" s="68"/>
      <c r="J22" s="130" t="s">
        <v>25</v>
      </c>
      <c r="K22" s="131" t="s">
        <v>25</v>
      </c>
      <c r="L22" s="12"/>
      <c r="M22" s="91">
        <v>21483</v>
      </c>
      <c r="N22" s="95">
        <v>24844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31932</v>
      </c>
      <c r="D24" s="74">
        <v>31927</v>
      </c>
      <c r="E24" s="74">
        <v>31927</v>
      </c>
      <c r="F24" s="74">
        <v>5165</v>
      </c>
      <c r="G24" s="75">
        <f t="shared" ref="G24:G36" si="2">M24-F24</f>
        <v>11751</v>
      </c>
      <c r="H24" s="75">
        <f t="shared" ref="H24:H36" si="3">N24-M24</f>
        <v>8364</v>
      </c>
      <c r="I24" s="75"/>
      <c r="J24" s="74">
        <f t="shared" ref="J24:J43" si="4">SUM(F24:I24)</f>
        <v>25280</v>
      </c>
      <c r="K24" s="133">
        <f t="shared" ref="K24:K43" si="5">IF(E24=0,"x",J24/E24*100)</f>
        <v>79.180630814044534</v>
      </c>
      <c r="L24" s="12"/>
      <c r="M24" s="96">
        <v>16916</v>
      </c>
      <c r="N24" s="97">
        <v>25280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5173</v>
      </c>
      <c r="D26" s="79">
        <v>11149</v>
      </c>
      <c r="E26" s="79">
        <v>11149</v>
      </c>
      <c r="F26" s="80">
        <v>2788</v>
      </c>
      <c r="G26" s="81">
        <f t="shared" si="2"/>
        <v>2788</v>
      </c>
      <c r="H26" s="82">
        <f t="shared" si="3"/>
        <v>2786</v>
      </c>
      <c r="I26" s="82"/>
      <c r="J26" s="135">
        <f t="shared" si="4"/>
        <v>8362</v>
      </c>
      <c r="K26" s="136">
        <f t="shared" si="5"/>
        <v>75.002242353574317</v>
      </c>
      <c r="L26" s="13"/>
      <c r="M26" s="98">
        <v>5576</v>
      </c>
      <c r="N26" s="99">
        <v>8362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2305</v>
      </c>
      <c r="D27" s="84">
        <v>2100</v>
      </c>
      <c r="E27" s="84">
        <v>2100</v>
      </c>
      <c r="F27" s="85">
        <v>570</v>
      </c>
      <c r="G27" s="87">
        <f t="shared" si="2"/>
        <v>584</v>
      </c>
      <c r="H27" s="87">
        <f t="shared" si="3"/>
        <v>429</v>
      </c>
      <c r="I27" s="87"/>
      <c r="J27" s="137">
        <f t="shared" si="4"/>
        <v>1583</v>
      </c>
      <c r="K27" s="138">
        <f t="shared" si="5"/>
        <v>75.38095238095238</v>
      </c>
      <c r="L27" s="12"/>
      <c r="M27" s="100">
        <v>1154</v>
      </c>
      <c r="N27" s="101">
        <v>1583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1848</v>
      </c>
      <c r="D28" s="66">
        <v>1315</v>
      </c>
      <c r="E28" s="66">
        <v>1315</v>
      </c>
      <c r="F28" s="67">
        <v>503</v>
      </c>
      <c r="G28" s="87">
        <f t="shared" si="2"/>
        <v>317</v>
      </c>
      <c r="H28" s="68">
        <f t="shared" si="3"/>
        <v>203</v>
      </c>
      <c r="I28" s="68"/>
      <c r="J28" s="130">
        <f t="shared" si="4"/>
        <v>1023</v>
      </c>
      <c r="K28" s="134">
        <f t="shared" si="5"/>
        <v>77.794676806083658</v>
      </c>
      <c r="L28" s="12"/>
      <c r="M28" s="91">
        <v>820</v>
      </c>
      <c r="N28" s="95">
        <v>1023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390</v>
      </c>
      <c r="D30" s="66">
        <v>150</v>
      </c>
      <c r="E30" s="66">
        <v>250</v>
      </c>
      <c r="F30" s="67">
        <v>15</v>
      </c>
      <c r="G30" s="87">
        <f t="shared" si="2"/>
        <v>71</v>
      </c>
      <c r="H30" s="68">
        <f t="shared" si="3"/>
        <v>64</v>
      </c>
      <c r="I30" s="68"/>
      <c r="J30" s="130">
        <f t="shared" si="4"/>
        <v>150</v>
      </c>
      <c r="K30" s="134">
        <f t="shared" si="5"/>
        <v>60</v>
      </c>
      <c r="L30" s="12"/>
      <c r="M30" s="91">
        <v>86</v>
      </c>
      <c r="N30" s="95">
        <v>150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1378</v>
      </c>
      <c r="D31" s="66">
        <v>1113</v>
      </c>
      <c r="E31" s="66">
        <v>1154</v>
      </c>
      <c r="F31" s="67">
        <v>417</v>
      </c>
      <c r="G31" s="87">
        <f t="shared" si="2"/>
        <v>303</v>
      </c>
      <c r="H31" s="68">
        <f t="shared" si="3"/>
        <v>313</v>
      </c>
      <c r="I31" s="68"/>
      <c r="J31" s="130">
        <f t="shared" si="4"/>
        <v>1033</v>
      </c>
      <c r="K31" s="134">
        <f t="shared" si="5"/>
        <v>89.51473136915078</v>
      </c>
      <c r="L31" s="12"/>
      <c r="M31" s="91">
        <v>720</v>
      </c>
      <c r="N31" s="95">
        <v>1033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19814</v>
      </c>
      <c r="D32" s="66">
        <v>21486</v>
      </c>
      <c r="E32" s="66">
        <v>21486</v>
      </c>
      <c r="F32" s="67">
        <v>4809</v>
      </c>
      <c r="G32" s="87">
        <f t="shared" si="2"/>
        <v>5921</v>
      </c>
      <c r="H32" s="68">
        <f t="shared" si="3"/>
        <v>4993</v>
      </c>
      <c r="I32" s="68"/>
      <c r="J32" s="130">
        <f t="shared" si="4"/>
        <v>15723</v>
      </c>
      <c r="K32" s="134">
        <f t="shared" si="5"/>
        <v>73.177883272828808</v>
      </c>
      <c r="L32" s="12"/>
      <c r="M32" s="91">
        <v>10730</v>
      </c>
      <c r="N32" s="95">
        <v>15723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7572</v>
      </c>
      <c r="D33" s="66">
        <v>7460</v>
      </c>
      <c r="E33" s="66">
        <v>7460</v>
      </c>
      <c r="F33" s="67">
        <v>1817</v>
      </c>
      <c r="G33" s="87">
        <f t="shared" si="2"/>
        <v>2182</v>
      </c>
      <c r="H33" s="68">
        <f t="shared" si="3"/>
        <v>2107</v>
      </c>
      <c r="I33" s="68"/>
      <c r="J33" s="130">
        <f t="shared" si="4"/>
        <v>6106</v>
      </c>
      <c r="K33" s="134">
        <f t="shared" si="5"/>
        <v>81.849865951742629</v>
      </c>
      <c r="L33" s="12"/>
      <c r="M33" s="91">
        <v>3999</v>
      </c>
      <c r="N33" s="95">
        <v>6106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132</v>
      </c>
      <c r="D35" s="66">
        <v>112</v>
      </c>
      <c r="E35" s="66">
        <v>112</v>
      </c>
      <c r="F35" s="67">
        <v>27</v>
      </c>
      <c r="G35" s="87">
        <f t="shared" si="2"/>
        <v>27</v>
      </c>
      <c r="H35" s="68">
        <f t="shared" si="3"/>
        <v>21</v>
      </c>
      <c r="I35" s="68"/>
      <c r="J35" s="130">
        <f t="shared" si="4"/>
        <v>75</v>
      </c>
      <c r="K35" s="134">
        <f t="shared" si="5"/>
        <v>66.964285714285708</v>
      </c>
      <c r="L35" s="12"/>
      <c r="M35" s="91">
        <v>54</v>
      </c>
      <c r="N35" s="95">
        <v>75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684</v>
      </c>
      <c r="D36" s="66">
        <v>231</v>
      </c>
      <c r="E36" s="66">
        <v>500</v>
      </c>
      <c r="F36" s="67">
        <v>136</v>
      </c>
      <c r="G36" s="87">
        <f t="shared" si="2"/>
        <v>-20</v>
      </c>
      <c r="H36" s="68">
        <f t="shared" si="3"/>
        <v>82</v>
      </c>
      <c r="I36" s="68"/>
      <c r="J36" s="130">
        <f t="shared" si="4"/>
        <v>198</v>
      </c>
      <c r="K36" s="134">
        <f t="shared" si="5"/>
        <v>39.6</v>
      </c>
      <c r="L36" s="12"/>
      <c r="M36" s="91">
        <v>116</v>
      </c>
      <c r="N36" s="95">
        <v>198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34122</v>
      </c>
      <c r="D37" s="74">
        <f>SUM(D27:D36)</f>
        <v>33967</v>
      </c>
      <c r="E37" s="74">
        <f>SUM(E27:E36)</f>
        <v>34377</v>
      </c>
      <c r="F37" s="74">
        <f>SUM(F27:F36)</f>
        <v>8294</v>
      </c>
      <c r="G37" s="74">
        <f>SUM(G27:G36)</f>
        <v>9385</v>
      </c>
      <c r="H37" s="74">
        <f>SUM(H27:H36)</f>
        <v>8212</v>
      </c>
      <c r="I37" s="74"/>
      <c r="J37" s="74">
        <f t="shared" si="4"/>
        <v>25891</v>
      </c>
      <c r="K37" s="133">
        <f t="shared" si="5"/>
        <v>75.314890769991564</v>
      </c>
      <c r="L37" s="12"/>
      <c r="M37" s="97">
        <f>SUM(M27:M36)</f>
        <v>17679</v>
      </c>
      <c r="N37" s="97">
        <f>IF(COUNT(N27:N36)=0,"",SUM(N27:N36))</f>
        <v>25891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2031</v>
      </c>
      <c r="D39" s="66">
        <v>2000</v>
      </c>
      <c r="E39" s="66">
        <v>2000</v>
      </c>
      <c r="F39" s="67">
        <v>601</v>
      </c>
      <c r="G39" s="87">
        <f>M39-F39</f>
        <v>600</v>
      </c>
      <c r="H39" s="68">
        <f>N39-M39</f>
        <v>297</v>
      </c>
      <c r="I39" s="68"/>
      <c r="J39" s="130">
        <f t="shared" si="4"/>
        <v>1498</v>
      </c>
      <c r="K39" s="134">
        <f t="shared" si="5"/>
        <v>74.900000000000006</v>
      </c>
      <c r="L39" s="12"/>
      <c r="M39" s="91">
        <v>1201</v>
      </c>
      <c r="N39" s="95">
        <v>1498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31932</v>
      </c>
      <c r="D41" s="66">
        <v>31927</v>
      </c>
      <c r="E41" s="66">
        <v>31927</v>
      </c>
      <c r="F41" s="67">
        <v>7954</v>
      </c>
      <c r="G41" s="87">
        <f>M41-F41</f>
        <v>8962</v>
      </c>
      <c r="H41" s="68">
        <f>N41-M41</f>
        <v>8364</v>
      </c>
      <c r="I41" s="68"/>
      <c r="J41" s="130">
        <f t="shared" si="4"/>
        <v>25280</v>
      </c>
      <c r="K41" s="134">
        <f t="shared" si="5"/>
        <v>79.180630814044534</v>
      </c>
      <c r="L41" s="12"/>
      <c r="M41" s="91">
        <v>16916</v>
      </c>
      <c r="N41" s="95">
        <v>25280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404</v>
      </c>
      <c r="D42" s="66">
        <v>40</v>
      </c>
      <c r="E42" s="66">
        <v>450</v>
      </c>
      <c r="F42" s="67">
        <v>109</v>
      </c>
      <c r="G42" s="87">
        <f>M42-F42</f>
        <v>120</v>
      </c>
      <c r="H42" s="68">
        <f>N42-M42</f>
        <v>26</v>
      </c>
      <c r="I42" s="68"/>
      <c r="J42" s="130">
        <f t="shared" si="4"/>
        <v>255</v>
      </c>
      <c r="K42" s="134">
        <f t="shared" si="5"/>
        <v>56.666666666666664</v>
      </c>
      <c r="L42" s="12"/>
      <c r="M42" s="91">
        <v>229</v>
      </c>
      <c r="N42" s="95">
        <v>255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34367</v>
      </c>
      <c r="D43" s="74">
        <f>SUM(D38:D42)</f>
        <v>33967</v>
      </c>
      <c r="E43" s="74">
        <f>SUM(E38:E42)</f>
        <v>34377</v>
      </c>
      <c r="F43" s="74">
        <f>SUM(F38:F42)</f>
        <v>8664</v>
      </c>
      <c r="G43" s="74">
        <f>SUM(G38:G42)</f>
        <v>9682</v>
      </c>
      <c r="H43" s="74">
        <f>SUM(H38:H42)</f>
        <v>8687</v>
      </c>
      <c r="I43" s="74"/>
      <c r="J43" s="74">
        <f t="shared" si="4"/>
        <v>27033</v>
      </c>
      <c r="K43" s="133">
        <f t="shared" si="5"/>
        <v>78.636879308840207</v>
      </c>
      <c r="L43" s="12"/>
      <c r="M43" s="97">
        <f>SUM(M38:M42)</f>
        <v>18346</v>
      </c>
      <c r="N43" s="97">
        <f>IF(COUNT(N38:N42)=0,"",SUM(N38:N42))</f>
        <v>27033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2435</v>
      </c>
      <c r="D45" s="74">
        <f t="shared" si="6"/>
        <v>2040</v>
      </c>
      <c r="E45" s="74">
        <f t="shared" si="6"/>
        <v>2450</v>
      </c>
      <c r="F45" s="74">
        <f t="shared" si="6"/>
        <v>710</v>
      </c>
      <c r="G45" s="74">
        <f t="shared" si="6"/>
        <v>720</v>
      </c>
      <c r="H45" s="74">
        <f t="shared" si="6"/>
        <v>323</v>
      </c>
      <c r="I45" s="74"/>
      <c r="J45" s="74">
        <f>SUM(F45:I45)</f>
        <v>1753</v>
      </c>
      <c r="K45" s="133">
        <f>IF(ROUND(E45,0)=0,"x",J45/E45*100)</f>
        <v>71.551020408163268</v>
      </c>
      <c r="L45" s="12"/>
      <c r="M45" s="97">
        <f>M43-M41</f>
        <v>1430</v>
      </c>
      <c r="N45" s="97">
        <f>IF(OR(N43="",N41=""),"",N43-N41)</f>
        <v>1753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245</v>
      </c>
      <c r="D46" s="74">
        <f t="shared" si="7"/>
        <v>0</v>
      </c>
      <c r="E46" s="74">
        <f t="shared" si="7"/>
        <v>0</v>
      </c>
      <c r="F46" s="90">
        <f t="shared" si="7"/>
        <v>370</v>
      </c>
      <c r="G46" s="90">
        <f t="shared" si="7"/>
        <v>297</v>
      </c>
      <c r="H46" s="90">
        <f t="shared" si="7"/>
        <v>475</v>
      </c>
      <c r="I46" s="90"/>
      <c r="J46" s="90">
        <f>SUM(F46:I46)</f>
        <v>1142</v>
      </c>
      <c r="K46" s="140" t="str">
        <f>IF(ROUND(E46,0)=0,"x",J46/E46*100)</f>
        <v>x</v>
      </c>
      <c r="L46" s="128"/>
      <c r="M46" s="104">
        <f>M43-M37</f>
        <v>667</v>
      </c>
      <c r="N46" s="97">
        <f>IF(OR(N43="",N37=""),"",N43-N37)</f>
        <v>1142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-31687</v>
      </c>
      <c r="D47" s="74">
        <f t="shared" si="8"/>
        <v>-31927</v>
      </c>
      <c r="E47" s="74">
        <f t="shared" si="8"/>
        <v>-31927</v>
      </c>
      <c r="F47" s="74">
        <f t="shared" si="8"/>
        <v>-7584</v>
      </c>
      <c r="G47" s="74">
        <f t="shared" si="8"/>
        <v>-8665</v>
      </c>
      <c r="H47" s="74">
        <f t="shared" si="8"/>
        <v>-7889</v>
      </c>
      <c r="I47" s="74"/>
      <c r="J47" s="74">
        <f>SUM(F47:I47)</f>
        <v>-24138</v>
      </c>
      <c r="K47" s="133">
        <f>IF(ROUND(E47,0)=0,"x",J47/E47*100)</f>
        <v>75.603720988505032</v>
      </c>
      <c r="L47" s="12"/>
      <c r="M47" s="97">
        <f>M46-M41</f>
        <v>-16249</v>
      </c>
      <c r="N47" s="97">
        <f>IF(OR(N46="",N41=""),"",N46-N41)</f>
        <v>-24138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123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92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124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FE7BD-0681-4011-90AF-8E3C2CEA8554}">
  <dimension ref="A1:P53"/>
  <sheetViews>
    <sheetView workbookViewId="0">
      <selection activeCell="W1" sqref="W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125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115</v>
      </c>
      <c r="D11" s="66">
        <v>123</v>
      </c>
      <c r="E11" s="66">
        <v>118</v>
      </c>
      <c r="F11" s="67">
        <v>117.66</v>
      </c>
      <c r="G11" s="68">
        <f t="shared" ref="G11:H17" si="0">M11</f>
        <v>119</v>
      </c>
      <c r="H11" s="68">
        <f t="shared" si="0"/>
        <v>115.777</v>
      </c>
      <c r="I11" s="68"/>
      <c r="J11" s="130" t="s">
        <v>25</v>
      </c>
      <c r="K11" s="131" t="s">
        <v>25</v>
      </c>
      <c r="L11" s="12"/>
      <c r="M11" s="91">
        <v>119</v>
      </c>
      <c r="N11" s="92">
        <v>115.777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102.06</v>
      </c>
      <c r="D12" s="70">
        <v>100</v>
      </c>
      <c r="E12" s="70">
        <v>107.23</v>
      </c>
      <c r="F12" s="71">
        <v>107.23</v>
      </c>
      <c r="G12" s="72">
        <f t="shared" si="0"/>
        <v>108.58</v>
      </c>
      <c r="H12" s="72">
        <f t="shared" si="0"/>
        <v>105.4</v>
      </c>
      <c r="I12" s="72"/>
      <c r="J12" s="132" t="s">
        <v>25</v>
      </c>
      <c r="K12" s="131" t="s">
        <v>25</v>
      </c>
      <c r="L12" s="12"/>
      <c r="M12" s="93">
        <v>108.58</v>
      </c>
      <c r="N12" s="94">
        <v>105.4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33795</v>
      </c>
      <c r="D13" s="73" t="s">
        <v>25</v>
      </c>
      <c r="E13" s="73" t="s">
        <v>25</v>
      </c>
      <c r="F13" s="67">
        <v>34155</v>
      </c>
      <c r="G13" s="68">
        <f t="shared" si="0"/>
        <v>34364</v>
      </c>
      <c r="H13" s="68">
        <f t="shared" si="0"/>
        <v>34730</v>
      </c>
      <c r="I13" s="68"/>
      <c r="J13" s="130" t="s">
        <v>25</v>
      </c>
      <c r="K13" s="131" t="s">
        <v>25</v>
      </c>
      <c r="L13" s="12"/>
      <c r="M13" s="91">
        <v>34364</v>
      </c>
      <c r="N13" s="95">
        <v>34730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29932</v>
      </c>
      <c r="D14" s="73" t="s">
        <v>25</v>
      </c>
      <c r="E14" s="73" t="s">
        <v>25</v>
      </c>
      <c r="F14" s="67">
        <v>30507</v>
      </c>
      <c r="G14" s="68">
        <f t="shared" si="0"/>
        <v>30931</v>
      </c>
      <c r="H14" s="68">
        <f t="shared" si="0"/>
        <v>30977</v>
      </c>
      <c r="I14" s="68"/>
      <c r="J14" s="130" t="s">
        <v>25</v>
      </c>
      <c r="K14" s="131" t="s">
        <v>25</v>
      </c>
      <c r="L14" s="12"/>
      <c r="M14" s="91">
        <v>30931</v>
      </c>
      <c r="N14" s="95">
        <v>30977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279</v>
      </c>
      <c r="D15" s="73" t="s">
        <v>25</v>
      </c>
      <c r="E15" s="73" t="s">
        <v>25</v>
      </c>
      <c r="F15" s="67">
        <v>496</v>
      </c>
      <c r="G15" s="68">
        <f t="shared" si="0"/>
        <v>365</v>
      </c>
      <c r="H15" s="68">
        <f t="shared" si="0"/>
        <v>457</v>
      </c>
      <c r="I15" s="68"/>
      <c r="J15" s="130" t="s">
        <v>25</v>
      </c>
      <c r="K15" s="131" t="s">
        <v>25</v>
      </c>
      <c r="L15" s="12"/>
      <c r="M15" s="91">
        <v>365</v>
      </c>
      <c r="N15" s="95">
        <v>457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4025</v>
      </c>
      <c r="D16" s="73" t="s">
        <v>25</v>
      </c>
      <c r="E16" s="73" t="s">
        <v>25</v>
      </c>
      <c r="F16" s="67">
        <v>36003</v>
      </c>
      <c r="G16" s="68">
        <f t="shared" si="0"/>
        <v>43901</v>
      </c>
      <c r="H16" s="68">
        <f t="shared" si="0"/>
        <v>55459</v>
      </c>
      <c r="I16" s="68"/>
      <c r="J16" s="130" t="s">
        <v>25</v>
      </c>
      <c r="K16" s="131" t="s">
        <v>25</v>
      </c>
      <c r="L16" s="12"/>
      <c r="M16" s="91">
        <v>43901</v>
      </c>
      <c r="N16" s="95">
        <v>55459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15755</v>
      </c>
      <c r="D17" s="73" t="s">
        <v>25</v>
      </c>
      <c r="E17" s="73" t="s">
        <v>25</v>
      </c>
      <c r="F17" s="67">
        <v>17287</v>
      </c>
      <c r="G17" s="68">
        <f t="shared" si="0"/>
        <v>20120</v>
      </c>
      <c r="H17" s="68">
        <f t="shared" si="0"/>
        <v>21177</v>
      </c>
      <c r="I17" s="68"/>
      <c r="J17" s="130" t="s">
        <v>25</v>
      </c>
      <c r="K17" s="131" t="s">
        <v>25</v>
      </c>
      <c r="L17" s="12"/>
      <c r="M17" s="91">
        <v>20120</v>
      </c>
      <c r="N17" s="95">
        <v>21177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23922</v>
      </c>
      <c r="D18" s="74" t="s">
        <v>25</v>
      </c>
      <c r="E18" s="74" t="s">
        <v>25</v>
      </c>
      <c r="F18" s="74">
        <f>F13-F14+F15+F16+F17</f>
        <v>57434</v>
      </c>
      <c r="G18" s="74">
        <f>G13-G14+G15+G16+G17</f>
        <v>67819</v>
      </c>
      <c r="H18" s="75">
        <f>H13-H14+H15+H16+H17</f>
        <v>80846</v>
      </c>
      <c r="I18" s="75"/>
      <c r="J18" s="74" t="s">
        <v>25</v>
      </c>
      <c r="K18" s="74" t="s">
        <v>25</v>
      </c>
      <c r="L18" s="12"/>
      <c r="M18" s="96">
        <f>M13-M14+M15+M16+M17</f>
        <v>67819</v>
      </c>
      <c r="N18" s="96">
        <f>IF(COUNT(N13:N17)=0,"",N13-N14+N15+N16+N17)</f>
        <v>80846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4048</v>
      </c>
      <c r="D19" s="73" t="s">
        <v>25</v>
      </c>
      <c r="E19" s="73" t="s">
        <v>25</v>
      </c>
      <c r="F19" s="67">
        <v>3833</v>
      </c>
      <c r="G19" s="68">
        <f t="shared" ref="G19:H23" si="1">M19</f>
        <v>3619</v>
      </c>
      <c r="H19" s="68">
        <f t="shared" si="1"/>
        <v>3407</v>
      </c>
      <c r="I19" s="68"/>
      <c r="J19" s="130" t="s">
        <v>25</v>
      </c>
      <c r="K19" s="131" t="s">
        <v>25</v>
      </c>
      <c r="L19" s="12"/>
      <c r="M19" s="91">
        <v>3619</v>
      </c>
      <c r="N19" s="95">
        <v>3407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8006</v>
      </c>
      <c r="D20" s="73" t="s">
        <v>25</v>
      </c>
      <c r="E20" s="73" t="s">
        <v>25</v>
      </c>
      <c r="F20" s="67">
        <v>3572</v>
      </c>
      <c r="G20" s="68">
        <f t="shared" si="1"/>
        <v>3748</v>
      </c>
      <c r="H20" s="68">
        <f t="shared" si="1"/>
        <v>4020</v>
      </c>
      <c r="I20" s="68"/>
      <c r="J20" s="130" t="s">
        <v>25</v>
      </c>
      <c r="K20" s="131" t="s">
        <v>25</v>
      </c>
      <c r="L20" s="12"/>
      <c r="M20" s="91">
        <v>3748</v>
      </c>
      <c r="N20" s="95">
        <v>4020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571</v>
      </c>
      <c r="D21" s="73" t="s">
        <v>25</v>
      </c>
      <c r="E21" s="73" t="s">
        <v>25</v>
      </c>
      <c r="F21" s="67">
        <v>5102</v>
      </c>
      <c r="G21" s="68">
        <f t="shared" si="1"/>
        <v>5102</v>
      </c>
      <c r="H21" s="68">
        <f t="shared" si="1"/>
        <v>5783</v>
      </c>
      <c r="I21" s="68"/>
      <c r="J21" s="130" t="s">
        <v>25</v>
      </c>
      <c r="K21" s="131" t="s">
        <v>25</v>
      </c>
      <c r="L21" s="12"/>
      <c r="M21" s="91">
        <v>5102</v>
      </c>
      <c r="N21" s="95">
        <v>5783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11263</v>
      </c>
      <c r="D22" s="73" t="s">
        <v>25</v>
      </c>
      <c r="E22" s="73" t="s">
        <v>25</v>
      </c>
      <c r="F22" s="67">
        <v>44815</v>
      </c>
      <c r="G22" s="68">
        <f t="shared" si="1"/>
        <v>53935</v>
      </c>
      <c r="H22" s="68">
        <f t="shared" si="1"/>
        <v>67632</v>
      </c>
      <c r="I22" s="68"/>
      <c r="J22" s="130" t="s">
        <v>25</v>
      </c>
      <c r="K22" s="131" t="s">
        <v>25</v>
      </c>
      <c r="L22" s="12"/>
      <c r="M22" s="91">
        <v>53935</v>
      </c>
      <c r="N22" s="95">
        <v>67632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82753</v>
      </c>
      <c r="D24" s="74">
        <v>80850</v>
      </c>
      <c r="E24" s="74">
        <v>80850</v>
      </c>
      <c r="F24" s="74">
        <v>20516</v>
      </c>
      <c r="G24" s="75">
        <f t="shared" ref="G24:G36" si="2">M24-F24</f>
        <v>20752</v>
      </c>
      <c r="H24" s="75">
        <f t="shared" ref="H24:H36" si="3">N24-M24</f>
        <v>24441</v>
      </c>
      <c r="I24" s="75"/>
      <c r="J24" s="74">
        <f t="shared" ref="J24:J43" si="4">SUM(F24:I24)</f>
        <v>65709</v>
      </c>
      <c r="K24" s="133">
        <f t="shared" ref="K24:K43" si="5">IF(E24=0,"x",J24/E24*100)</f>
        <v>81.27272727272728</v>
      </c>
      <c r="L24" s="12"/>
      <c r="M24" s="96">
        <v>41268</v>
      </c>
      <c r="N24" s="97">
        <v>65709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1116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9900</v>
      </c>
      <c r="D26" s="79">
        <v>80850</v>
      </c>
      <c r="E26" s="79">
        <v>91692</v>
      </c>
      <c r="F26" s="80">
        <v>20516</v>
      </c>
      <c r="G26" s="81">
        <f t="shared" si="2"/>
        <v>20752</v>
      </c>
      <c r="H26" s="82">
        <f t="shared" si="3"/>
        <v>24441</v>
      </c>
      <c r="I26" s="82"/>
      <c r="J26" s="135">
        <f t="shared" si="4"/>
        <v>65709</v>
      </c>
      <c r="K26" s="136">
        <f t="shared" si="5"/>
        <v>71.662740478994891</v>
      </c>
      <c r="L26" s="13"/>
      <c r="M26" s="98">
        <v>41268</v>
      </c>
      <c r="N26" s="99">
        <v>65709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9234</v>
      </c>
      <c r="D27" s="84">
        <v>8100</v>
      </c>
      <c r="E27" s="84">
        <v>9470</v>
      </c>
      <c r="F27" s="85">
        <v>2817</v>
      </c>
      <c r="G27" s="87">
        <f t="shared" si="2"/>
        <v>2495</v>
      </c>
      <c r="H27" s="87">
        <f t="shared" si="3"/>
        <v>2066</v>
      </c>
      <c r="I27" s="87"/>
      <c r="J27" s="137">
        <f t="shared" si="4"/>
        <v>7378</v>
      </c>
      <c r="K27" s="138">
        <f t="shared" si="5"/>
        <v>77.909186906019016</v>
      </c>
      <c r="L27" s="12"/>
      <c r="M27" s="100">
        <v>5312</v>
      </c>
      <c r="N27" s="101">
        <v>7378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3999</v>
      </c>
      <c r="D28" s="66">
        <v>3980</v>
      </c>
      <c r="E28" s="66">
        <v>4010</v>
      </c>
      <c r="F28" s="67">
        <v>1754</v>
      </c>
      <c r="G28" s="87">
        <f t="shared" si="2"/>
        <v>784</v>
      </c>
      <c r="H28" s="68">
        <f t="shared" si="3"/>
        <v>94</v>
      </c>
      <c r="I28" s="68"/>
      <c r="J28" s="130">
        <f t="shared" si="4"/>
        <v>2632</v>
      </c>
      <c r="K28" s="134">
        <f t="shared" si="5"/>
        <v>65.635910224438902</v>
      </c>
      <c r="L28" s="12"/>
      <c r="M28" s="91">
        <v>2538</v>
      </c>
      <c r="N28" s="95">
        <v>2632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1071</v>
      </c>
      <c r="D30" s="66">
        <v>1010</v>
      </c>
      <c r="E30" s="66">
        <v>1600</v>
      </c>
      <c r="F30" s="67">
        <v>274</v>
      </c>
      <c r="G30" s="87">
        <f t="shared" si="2"/>
        <v>54</v>
      </c>
      <c r="H30" s="68">
        <f t="shared" si="3"/>
        <v>1047</v>
      </c>
      <c r="I30" s="68"/>
      <c r="J30" s="130">
        <f t="shared" si="4"/>
        <v>1375</v>
      </c>
      <c r="K30" s="134">
        <f t="shared" si="5"/>
        <v>85.9375</v>
      </c>
      <c r="L30" s="12"/>
      <c r="M30" s="91">
        <v>328</v>
      </c>
      <c r="N30" s="95">
        <v>1375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3772</v>
      </c>
      <c r="D31" s="66">
        <v>4115</v>
      </c>
      <c r="E31" s="66">
        <v>4200</v>
      </c>
      <c r="F31" s="67">
        <v>763</v>
      </c>
      <c r="G31" s="87">
        <f t="shared" si="2"/>
        <v>844</v>
      </c>
      <c r="H31" s="68">
        <f t="shared" si="3"/>
        <v>871</v>
      </c>
      <c r="I31" s="68"/>
      <c r="J31" s="130">
        <f t="shared" si="4"/>
        <v>2478</v>
      </c>
      <c r="K31" s="134">
        <f t="shared" si="5"/>
        <v>59</v>
      </c>
      <c r="L31" s="12"/>
      <c r="M31" s="91">
        <v>1607</v>
      </c>
      <c r="N31" s="95">
        <v>2478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52075</v>
      </c>
      <c r="D32" s="66">
        <v>51720</v>
      </c>
      <c r="E32" s="66">
        <v>58510</v>
      </c>
      <c r="F32" s="67">
        <v>12529</v>
      </c>
      <c r="G32" s="87">
        <f t="shared" si="2"/>
        <v>13100</v>
      </c>
      <c r="H32" s="68">
        <f t="shared" si="3"/>
        <v>16435</v>
      </c>
      <c r="I32" s="68"/>
      <c r="J32" s="130">
        <f t="shared" si="4"/>
        <v>42064</v>
      </c>
      <c r="K32" s="134">
        <f t="shared" si="5"/>
        <v>71.891984276192105</v>
      </c>
      <c r="L32" s="12"/>
      <c r="M32" s="91">
        <v>25629</v>
      </c>
      <c r="N32" s="95">
        <v>42064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18690</v>
      </c>
      <c r="D33" s="66">
        <v>18167</v>
      </c>
      <c r="E33" s="66">
        <v>21202</v>
      </c>
      <c r="F33" s="67">
        <v>4576</v>
      </c>
      <c r="G33" s="87">
        <f t="shared" si="2"/>
        <v>4741</v>
      </c>
      <c r="H33" s="68">
        <f t="shared" si="3"/>
        <v>6314</v>
      </c>
      <c r="I33" s="68"/>
      <c r="J33" s="130">
        <f t="shared" si="4"/>
        <v>15631</v>
      </c>
      <c r="K33" s="134">
        <f t="shared" si="5"/>
        <v>73.724176964437319</v>
      </c>
      <c r="L33" s="12"/>
      <c r="M33" s="91">
        <v>9317</v>
      </c>
      <c r="N33" s="95">
        <v>15631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827</v>
      </c>
      <c r="D35" s="66">
        <v>853</v>
      </c>
      <c r="E35" s="66">
        <v>853</v>
      </c>
      <c r="F35" s="67">
        <v>215</v>
      </c>
      <c r="G35" s="87">
        <f t="shared" si="2"/>
        <v>214</v>
      </c>
      <c r="H35" s="68">
        <f t="shared" si="3"/>
        <v>211</v>
      </c>
      <c r="I35" s="68"/>
      <c r="J35" s="130">
        <f t="shared" si="4"/>
        <v>640</v>
      </c>
      <c r="K35" s="134">
        <f t="shared" si="5"/>
        <v>75.029308323563896</v>
      </c>
      <c r="L35" s="12"/>
      <c r="M35" s="91">
        <v>429</v>
      </c>
      <c r="N35" s="95">
        <v>640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1807</v>
      </c>
      <c r="D36" s="66">
        <v>1057</v>
      </c>
      <c r="E36" s="66">
        <v>977</v>
      </c>
      <c r="F36" s="67">
        <v>210</v>
      </c>
      <c r="G36" s="87">
        <f t="shared" si="2"/>
        <v>-44</v>
      </c>
      <c r="H36" s="68">
        <f t="shared" si="3"/>
        <v>518</v>
      </c>
      <c r="I36" s="68"/>
      <c r="J36" s="130">
        <f t="shared" si="4"/>
        <v>684</v>
      </c>
      <c r="K36" s="134">
        <f t="shared" si="5"/>
        <v>70.010235414534279</v>
      </c>
      <c r="L36" s="12"/>
      <c r="M36" s="91">
        <v>166</v>
      </c>
      <c r="N36" s="95">
        <v>684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91476</v>
      </c>
      <c r="D37" s="74">
        <f>SUM(D27:D36)</f>
        <v>89002</v>
      </c>
      <c r="E37" s="74">
        <f>SUM(E27:E36)</f>
        <v>100822</v>
      </c>
      <c r="F37" s="74">
        <f>SUM(F27:F36)</f>
        <v>23138</v>
      </c>
      <c r="G37" s="74">
        <f>SUM(G27:G36)</f>
        <v>22188</v>
      </c>
      <c r="H37" s="74">
        <f>SUM(H27:H36)</f>
        <v>27556</v>
      </c>
      <c r="I37" s="74"/>
      <c r="J37" s="74">
        <f t="shared" si="4"/>
        <v>72882</v>
      </c>
      <c r="K37" s="133">
        <f t="shared" si="5"/>
        <v>72.287794330602452</v>
      </c>
      <c r="L37" s="12"/>
      <c r="M37" s="97">
        <f>SUM(M27:M36)</f>
        <v>45326</v>
      </c>
      <c r="N37" s="97">
        <f>IF(COUNT(N27:N36)=0,"",SUM(N27:N36))</f>
        <v>72882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7860</v>
      </c>
      <c r="D39" s="66">
        <v>7450</v>
      </c>
      <c r="E39" s="66">
        <v>8200</v>
      </c>
      <c r="F39" s="67">
        <v>2515</v>
      </c>
      <c r="G39" s="87">
        <f>M39-F39</f>
        <v>2552</v>
      </c>
      <c r="H39" s="68">
        <f>N39-M39</f>
        <v>1267</v>
      </c>
      <c r="I39" s="68"/>
      <c r="J39" s="130">
        <f t="shared" si="4"/>
        <v>6334</v>
      </c>
      <c r="K39" s="134">
        <f t="shared" si="5"/>
        <v>77.243902439024396</v>
      </c>
      <c r="L39" s="12"/>
      <c r="M39" s="91">
        <v>5067</v>
      </c>
      <c r="N39" s="95">
        <v>6334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82753</v>
      </c>
      <c r="D41" s="66">
        <v>80850</v>
      </c>
      <c r="E41" s="66">
        <v>91692</v>
      </c>
      <c r="F41" s="67">
        <v>20516</v>
      </c>
      <c r="G41" s="87">
        <f>M41-F41</f>
        <v>20752</v>
      </c>
      <c r="H41" s="68">
        <f>N41-M41</f>
        <v>24441</v>
      </c>
      <c r="I41" s="68"/>
      <c r="J41" s="130">
        <f t="shared" si="4"/>
        <v>65709</v>
      </c>
      <c r="K41" s="134">
        <f t="shared" si="5"/>
        <v>71.662740478994891</v>
      </c>
      <c r="L41" s="12"/>
      <c r="M41" s="91">
        <v>41268</v>
      </c>
      <c r="N41" s="95">
        <v>65709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897</v>
      </c>
      <c r="D42" s="66">
        <v>702</v>
      </c>
      <c r="E42" s="66">
        <v>930</v>
      </c>
      <c r="F42" s="67">
        <v>186</v>
      </c>
      <c r="G42" s="87">
        <f>M42-F42</f>
        <v>222</v>
      </c>
      <c r="H42" s="68">
        <f>N42-M42</f>
        <v>434</v>
      </c>
      <c r="I42" s="68"/>
      <c r="J42" s="130">
        <f t="shared" si="4"/>
        <v>842</v>
      </c>
      <c r="K42" s="134">
        <f t="shared" si="5"/>
        <v>90.537634408602159</v>
      </c>
      <c r="L42" s="12"/>
      <c r="M42" s="91">
        <v>408</v>
      </c>
      <c r="N42" s="95">
        <v>842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91510</v>
      </c>
      <c r="D43" s="74">
        <f>SUM(D38:D42)</f>
        <v>89002</v>
      </c>
      <c r="E43" s="74">
        <f>SUM(E38:E42)</f>
        <v>100822</v>
      </c>
      <c r="F43" s="74">
        <f>SUM(F38:F42)</f>
        <v>23217</v>
      </c>
      <c r="G43" s="74">
        <f>SUM(G38:G42)</f>
        <v>23526</v>
      </c>
      <c r="H43" s="74">
        <f>SUM(H38:H42)</f>
        <v>26142</v>
      </c>
      <c r="I43" s="74"/>
      <c r="J43" s="74">
        <f t="shared" si="4"/>
        <v>72885</v>
      </c>
      <c r="K43" s="133">
        <f t="shared" si="5"/>
        <v>72.290769871654987</v>
      </c>
      <c r="L43" s="12"/>
      <c r="M43" s="97">
        <f>SUM(M38:M42)</f>
        <v>46743</v>
      </c>
      <c r="N43" s="97">
        <f>IF(COUNT(N38:N42)=0,"",SUM(N38:N42))</f>
        <v>72885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8757</v>
      </c>
      <c r="D45" s="74">
        <f t="shared" si="6"/>
        <v>8152</v>
      </c>
      <c r="E45" s="74">
        <f t="shared" si="6"/>
        <v>9130</v>
      </c>
      <c r="F45" s="74">
        <f t="shared" si="6"/>
        <v>2701</v>
      </c>
      <c r="G45" s="74">
        <f t="shared" si="6"/>
        <v>2774</v>
      </c>
      <c r="H45" s="74">
        <f t="shared" si="6"/>
        <v>1701</v>
      </c>
      <c r="I45" s="74"/>
      <c r="J45" s="74">
        <f>SUM(F45:I45)</f>
        <v>7176</v>
      </c>
      <c r="K45" s="133">
        <f>IF(ROUND(E45,0)=0,"x",J45/E45*100)</f>
        <v>78.598028477546549</v>
      </c>
      <c r="L45" s="12"/>
      <c r="M45" s="97">
        <f>M43-M41</f>
        <v>5475</v>
      </c>
      <c r="N45" s="97">
        <f>IF(OR(N43="",N41=""),"",N43-N41)</f>
        <v>7176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34</v>
      </c>
      <c r="D46" s="74">
        <f t="shared" si="7"/>
        <v>0</v>
      </c>
      <c r="E46" s="74">
        <f t="shared" si="7"/>
        <v>0</v>
      </c>
      <c r="F46" s="90">
        <f t="shared" si="7"/>
        <v>79</v>
      </c>
      <c r="G46" s="90">
        <f t="shared" si="7"/>
        <v>1338</v>
      </c>
      <c r="H46" s="90">
        <f t="shared" si="7"/>
        <v>-1414</v>
      </c>
      <c r="I46" s="90"/>
      <c r="J46" s="90">
        <f>SUM(F46:I46)</f>
        <v>3</v>
      </c>
      <c r="K46" s="140" t="str">
        <f>IF(ROUND(E46,0)=0,"x",J46/E46*100)</f>
        <v>x</v>
      </c>
      <c r="L46" s="128"/>
      <c r="M46" s="104">
        <f>M43-M37</f>
        <v>1417</v>
      </c>
      <c r="N46" s="97">
        <f>IF(OR(N43="",N37=""),"",N43-N37)</f>
        <v>3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-82719</v>
      </c>
      <c r="D47" s="74">
        <f t="shared" si="8"/>
        <v>-80850</v>
      </c>
      <c r="E47" s="74">
        <f t="shared" si="8"/>
        <v>-91692</v>
      </c>
      <c r="F47" s="74">
        <f t="shared" si="8"/>
        <v>-20437</v>
      </c>
      <c r="G47" s="74">
        <f t="shared" si="8"/>
        <v>-19414</v>
      </c>
      <c r="H47" s="74">
        <f t="shared" si="8"/>
        <v>-25855</v>
      </c>
      <c r="I47" s="74"/>
      <c r="J47" s="74">
        <f>SUM(F47:I47)</f>
        <v>-65706</v>
      </c>
      <c r="K47" s="133">
        <f>IF(ROUND(E47,0)=0,"x",J47/E47*100)</f>
        <v>71.659468655935086</v>
      </c>
      <c r="L47" s="12"/>
      <c r="M47" s="97">
        <f>M46-M41</f>
        <v>-39851</v>
      </c>
      <c r="N47" s="97">
        <f>IF(OR(N46="",N41=""),"",N46-N41)</f>
        <v>-65706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126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120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127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B1B7C-969F-49F7-B0B5-C3F96C8FE07C}">
  <dimension ref="A1:P53"/>
  <sheetViews>
    <sheetView workbookViewId="0">
      <selection activeCell="U1" sqref="U1"/>
    </sheetView>
  </sheetViews>
  <sheetFormatPr defaultColWidth="8.6640625" defaultRowHeight="14.4" x14ac:dyDescent="0.3"/>
  <cols>
    <col min="1" max="1" width="36" style="185" customWidth="1"/>
    <col min="2" max="2" width="7.6640625" style="186" customWidth="1"/>
    <col min="3" max="4" width="11" style="114" customWidth="1"/>
    <col min="5" max="5" width="11" style="187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87" customWidth="1"/>
    <col min="11" max="11" width="11.44140625" style="143" customWidth="1"/>
    <col min="12" max="12" width="2.109375" style="143" customWidth="1"/>
    <col min="13" max="15" width="11.44140625" style="114" customWidth="1"/>
    <col min="16" max="16" width="1.109375" style="143" customWidth="1"/>
    <col min="17" max="16384" width="8.6640625" style="143"/>
  </cols>
  <sheetData>
    <row r="1" spans="1:16" ht="23.4" x14ac:dyDescent="0.45">
      <c r="A1" s="238"/>
      <c r="B1" s="239"/>
      <c r="C1" s="219"/>
      <c r="D1" s="219"/>
      <c r="E1" s="240"/>
      <c r="F1" s="219"/>
      <c r="G1" s="219"/>
      <c r="H1" s="219"/>
      <c r="I1" s="219"/>
      <c r="J1" s="240"/>
      <c r="K1" s="241"/>
      <c r="L1" s="241"/>
      <c r="M1" s="219"/>
      <c r="N1" s="219"/>
      <c r="O1" s="219"/>
      <c r="P1" s="142"/>
    </row>
    <row r="2" spans="1:16" ht="1.5" customHeight="1" x14ac:dyDescent="0.3">
      <c r="A2" s="144"/>
      <c r="B2" s="145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7"/>
      <c r="P2" s="146"/>
    </row>
    <row r="3" spans="1:16" ht="17.399999999999999" x14ac:dyDescent="0.3">
      <c r="A3" s="148" t="s">
        <v>0</v>
      </c>
      <c r="B3" s="149"/>
      <c r="C3" s="150"/>
      <c r="D3" s="150"/>
      <c r="E3" s="150"/>
      <c r="F3" s="5"/>
      <c r="G3" s="5"/>
      <c r="H3" s="150"/>
      <c r="I3" s="150"/>
      <c r="J3" s="150"/>
      <c r="K3" s="150"/>
      <c r="L3" s="150"/>
      <c r="M3" s="150"/>
      <c r="N3" s="150"/>
      <c r="O3" s="150"/>
      <c r="P3" s="146"/>
    </row>
    <row r="4" spans="1:16" ht="17.399999999999999" x14ac:dyDescent="0.3">
      <c r="A4" s="51"/>
      <c r="B4" s="145"/>
      <c r="C4" s="146"/>
      <c r="D4" s="146"/>
      <c r="E4" s="146"/>
      <c r="F4" s="6"/>
      <c r="G4" s="6"/>
      <c r="H4" s="146"/>
      <c r="I4" s="146"/>
      <c r="J4" s="146"/>
      <c r="K4" s="146"/>
      <c r="L4" s="146"/>
      <c r="M4" s="146"/>
      <c r="N4" s="146"/>
      <c r="O4" s="146"/>
      <c r="P4" s="146"/>
    </row>
    <row r="5" spans="1:16" ht="1.5" customHeight="1" x14ac:dyDescent="0.3">
      <c r="A5" s="52"/>
      <c r="B5" s="145"/>
      <c r="C5" s="146"/>
      <c r="D5" s="146"/>
      <c r="E5" s="146"/>
      <c r="F5" s="6"/>
      <c r="G5" s="6"/>
      <c r="H5" s="146"/>
      <c r="I5" s="146"/>
      <c r="J5" s="146"/>
      <c r="K5" s="146"/>
      <c r="L5" s="146"/>
      <c r="M5" s="146"/>
      <c r="N5" s="146"/>
      <c r="O5" s="146"/>
      <c r="P5" s="146"/>
    </row>
    <row r="6" spans="1:16" ht="1.5" customHeight="1" x14ac:dyDescent="0.3">
      <c r="A6" s="144"/>
      <c r="B6" s="145"/>
      <c r="C6" s="146"/>
      <c r="D6" s="146"/>
      <c r="E6" s="146"/>
      <c r="F6" s="6"/>
      <c r="G6" s="6"/>
      <c r="H6" s="146"/>
      <c r="I6" s="146"/>
      <c r="J6" s="146"/>
      <c r="K6" s="146"/>
      <c r="L6" s="146"/>
      <c r="M6" s="146"/>
      <c r="N6" s="146"/>
      <c r="O6" s="146"/>
      <c r="P6" s="146"/>
    </row>
    <row r="7" spans="1:16" ht="17.399999999999999" x14ac:dyDescent="0.3">
      <c r="A7" s="53" t="s">
        <v>1</v>
      </c>
      <c r="B7" s="7"/>
      <c r="C7" s="242" t="s">
        <v>128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146"/>
    </row>
    <row r="8" spans="1:16" ht="12.75" customHeight="1" x14ac:dyDescent="0.3">
      <c r="A8" s="54" t="s">
        <v>3</v>
      </c>
      <c r="B8" s="151"/>
      <c r="C8" s="152"/>
      <c r="D8" s="152"/>
      <c r="E8" s="152"/>
      <c r="F8" s="9"/>
      <c r="G8" s="9"/>
      <c r="H8" s="152"/>
      <c r="I8" s="152"/>
      <c r="J8" s="152"/>
      <c r="K8" s="152"/>
      <c r="L8" s="152"/>
      <c r="M8" s="152"/>
      <c r="N8" s="152"/>
      <c r="O8" s="152"/>
      <c r="P8" s="146"/>
    </row>
    <row r="9" spans="1:16" x14ac:dyDescent="0.3">
      <c r="A9" s="55" t="s">
        <v>4</v>
      </c>
      <c r="B9" s="153" t="s">
        <v>5</v>
      </c>
      <c r="C9" s="15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55"/>
      <c r="M9" s="156" t="s">
        <v>12</v>
      </c>
      <c r="N9" s="156" t="s">
        <v>13</v>
      </c>
      <c r="O9" s="156" t="s">
        <v>12</v>
      </c>
      <c r="P9" s="146"/>
    </row>
    <row r="10" spans="1:16" ht="15" customHeight="1" x14ac:dyDescent="0.3">
      <c r="A10" s="55"/>
      <c r="B10" s="153"/>
      <c r="C10" s="154" t="s">
        <v>14</v>
      </c>
      <c r="D10" s="25">
        <v>2026</v>
      </c>
      <c r="E10" s="25">
        <v>2026</v>
      </c>
      <c r="F10" s="119" t="s">
        <v>15</v>
      </c>
      <c r="G10" s="157" t="s">
        <v>16</v>
      </c>
      <c r="H10" s="157" t="s">
        <v>17</v>
      </c>
      <c r="I10" s="157" t="s">
        <v>18</v>
      </c>
      <c r="J10" s="26" t="s">
        <v>19</v>
      </c>
      <c r="K10" s="26" t="s">
        <v>20</v>
      </c>
      <c r="L10" s="155"/>
      <c r="M10" s="156" t="s">
        <v>21</v>
      </c>
      <c r="N10" s="156" t="s">
        <v>22</v>
      </c>
      <c r="O10" s="156" t="s">
        <v>23</v>
      </c>
      <c r="P10" s="146"/>
    </row>
    <row r="11" spans="1:16" ht="12.75" customHeight="1" x14ac:dyDescent="0.3">
      <c r="A11" s="56" t="s">
        <v>24</v>
      </c>
      <c r="B11" s="158"/>
      <c r="C11" s="159">
        <v>56</v>
      </c>
      <c r="D11" s="66">
        <v>59</v>
      </c>
      <c r="E11" s="66">
        <v>59</v>
      </c>
      <c r="F11" s="67">
        <v>58</v>
      </c>
      <c r="G11" s="160">
        <f t="shared" ref="G11:H17" si="0">M11</f>
        <v>59</v>
      </c>
      <c r="H11" s="160">
        <f t="shared" si="0"/>
        <v>58</v>
      </c>
      <c r="I11" s="160"/>
      <c r="J11" s="130" t="s">
        <v>25</v>
      </c>
      <c r="K11" s="131" t="s">
        <v>25</v>
      </c>
      <c r="L11" s="161"/>
      <c r="M11" s="162">
        <v>59</v>
      </c>
      <c r="N11" s="92">
        <v>58</v>
      </c>
      <c r="O11" s="92"/>
      <c r="P11" s="146"/>
    </row>
    <row r="12" spans="1:16" ht="12.75" customHeight="1" x14ac:dyDescent="0.3">
      <c r="A12" s="56" t="s">
        <v>26</v>
      </c>
      <c r="B12" s="158"/>
      <c r="C12" s="163">
        <v>50.96</v>
      </c>
      <c r="D12" s="70">
        <v>53</v>
      </c>
      <c r="E12" s="70">
        <v>53</v>
      </c>
      <c r="F12" s="71">
        <v>53.899000000000001</v>
      </c>
      <c r="G12" s="164">
        <f t="shared" si="0"/>
        <v>55.067</v>
      </c>
      <c r="H12" s="164">
        <f t="shared" si="0"/>
        <v>57.5501</v>
      </c>
      <c r="I12" s="164"/>
      <c r="J12" s="132" t="s">
        <v>25</v>
      </c>
      <c r="K12" s="131" t="s">
        <v>25</v>
      </c>
      <c r="L12" s="161"/>
      <c r="M12" s="165">
        <v>55.067</v>
      </c>
      <c r="N12" s="94">
        <v>57.5501</v>
      </c>
      <c r="O12" s="94"/>
      <c r="P12" s="146"/>
    </row>
    <row r="13" spans="1:16" ht="12.75" customHeight="1" x14ac:dyDescent="0.3">
      <c r="A13" s="56" t="s">
        <v>27</v>
      </c>
      <c r="B13" s="166"/>
      <c r="C13" s="159">
        <v>22180</v>
      </c>
      <c r="D13" s="73" t="s">
        <v>25</v>
      </c>
      <c r="E13" s="73" t="s">
        <v>25</v>
      </c>
      <c r="F13" s="67">
        <v>22258</v>
      </c>
      <c r="G13" s="160">
        <f t="shared" si="0"/>
        <v>20756</v>
      </c>
      <c r="H13" s="160">
        <f t="shared" si="0"/>
        <v>20986</v>
      </c>
      <c r="I13" s="160"/>
      <c r="J13" s="130" t="s">
        <v>25</v>
      </c>
      <c r="K13" s="131" t="s">
        <v>25</v>
      </c>
      <c r="L13" s="161"/>
      <c r="M13" s="162">
        <v>20756</v>
      </c>
      <c r="N13" s="95">
        <v>20986</v>
      </c>
      <c r="O13" s="95"/>
      <c r="P13" s="146"/>
    </row>
    <row r="14" spans="1:16" ht="12.75" customHeight="1" x14ac:dyDescent="0.3">
      <c r="A14" s="56" t="s">
        <v>28</v>
      </c>
      <c r="B14" s="166"/>
      <c r="C14" s="159">
        <v>16956</v>
      </c>
      <c r="D14" s="73" t="s">
        <v>25</v>
      </c>
      <c r="E14" s="73" t="s">
        <v>25</v>
      </c>
      <c r="F14" s="67">
        <v>17263</v>
      </c>
      <c r="G14" s="160">
        <f t="shared" si="0"/>
        <v>16091</v>
      </c>
      <c r="H14" s="160">
        <f t="shared" si="0"/>
        <v>16387</v>
      </c>
      <c r="I14" s="160"/>
      <c r="J14" s="130" t="s">
        <v>25</v>
      </c>
      <c r="K14" s="131" t="s">
        <v>25</v>
      </c>
      <c r="L14" s="161"/>
      <c r="M14" s="162">
        <v>16091</v>
      </c>
      <c r="N14" s="95">
        <v>16387</v>
      </c>
      <c r="O14" s="95"/>
      <c r="P14" s="146"/>
    </row>
    <row r="15" spans="1:16" ht="12.75" customHeight="1" x14ac:dyDescent="0.3">
      <c r="A15" s="56" t="s">
        <v>29</v>
      </c>
      <c r="B15" s="166" t="s">
        <v>30</v>
      </c>
      <c r="C15" s="159">
        <v>121</v>
      </c>
      <c r="D15" s="73" t="s">
        <v>25</v>
      </c>
      <c r="E15" s="73" t="s">
        <v>25</v>
      </c>
      <c r="F15" s="67">
        <v>82</v>
      </c>
      <c r="G15" s="160">
        <f t="shared" si="0"/>
        <v>26</v>
      </c>
      <c r="H15" s="160">
        <f t="shared" si="0"/>
        <v>29</v>
      </c>
      <c r="I15" s="160"/>
      <c r="J15" s="130" t="s">
        <v>25</v>
      </c>
      <c r="K15" s="131" t="s">
        <v>25</v>
      </c>
      <c r="L15" s="161"/>
      <c r="M15" s="162">
        <v>26</v>
      </c>
      <c r="N15" s="95">
        <v>29</v>
      </c>
      <c r="O15" s="95"/>
      <c r="P15" s="146"/>
    </row>
    <row r="16" spans="1:16" ht="12.75" customHeight="1" x14ac:dyDescent="0.3">
      <c r="A16" s="56" t="s">
        <v>31</v>
      </c>
      <c r="B16" s="166" t="s">
        <v>25</v>
      </c>
      <c r="C16" s="159">
        <v>2116</v>
      </c>
      <c r="D16" s="73" t="s">
        <v>25</v>
      </c>
      <c r="E16" s="73" t="s">
        <v>25</v>
      </c>
      <c r="F16" s="67">
        <v>17819</v>
      </c>
      <c r="G16" s="160">
        <f t="shared" si="0"/>
        <v>22901</v>
      </c>
      <c r="H16" s="160">
        <f t="shared" si="0"/>
        <v>27008</v>
      </c>
      <c r="I16" s="160"/>
      <c r="J16" s="130" t="s">
        <v>25</v>
      </c>
      <c r="K16" s="131" t="s">
        <v>25</v>
      </c>
      <c r="L16" s="161"/>
      <c r="M16" s="162">
        <v>22901</v>
      </c>
      <c r="N16" s="95">
        <v>27008</v>
      </c>
      <c r="O16" s="95"/>
      <c r="P16" s="146"/>
    </row>
    <row r="17" spans="1:16" ht="12.75" customHeight="1" thickBot="1" x14ac:dyDescent="0.35">
      <c r="A17" s="56" t="s">
        <v>32</v>
      </c>
      <c r="B17" s="166" t="s">
        <v>33</v>
      </c>
      <c r="C17" s="159">
        <v>9381</v>
      </c>
      <c r="D17" s="73" t="s">
        <v>25</v>
      </c>
      <c r="E17" s="73" t="s">
        <v>25</v>
      </c>
      <c r="F17" s="67">
        <v>7767</v>
      </c>
      <c r="G17" s="160">
        <f t="shared" si="0"/>
        <v>8841</v>
      </c>
      <c r="H17" s="160">
        <f t="shared" si="0"/>
        <v>10351</v>
      </c>
      <c r="I17" s="160"/>
      <c r="J17" s="130" t="s">
        <v>25</v>
      </c>
      <c r="K17" s="131" t="s">
        <v>25</v>
      </c>
      <c r="L17" s="161"/>
      <c r="M17" s="162">
        <v>8841</v>
      </c>
      <c r="N17" s="95">
        <v>10351</v>
      </c>
      <c r="O17" s="95"/>
      <c r="P17" s="146"/>
    </row>
    <row r="18" spans="1:16" ht="12.75" customHeight="1" x14ac:dyDescent="0.3">
      <c r="A18" s="57" t="s">
        <v>34</v>
      </c>
      <c r="B18" s="19"/>
      <c r="C18" s="74">
        <f>C13-C14+C15+C16+C17</f>
        <v>16842</v>
      </c>
      <c r="D18" s="74" t="s">
        <v>25</v>
      </c>
      <c r="E18" s="74" t="s">
        <v>25</v>
      </c>
      <c r="F18" s="74">
        <f>F13-F14+F15+F16+F17</f>
        <v>30663</v>
      </c>
      <c r="G18" s="74">
        <f>G13-G14+G15+G16+G17</f>
        <v>36433</v>
      </c>
      <c r="H18" s="167">
        <f>H13-H14+H15+H16+H17</f>
        <v>41987</v>
      </c>
      <c r="I18" s="167"/>
      <c r="J18" s="74" t="s">
        <v>25</v>
      </c>
      <c r="K18" s="74" t="s">
        <v>25</v>
      </c>
      <c r="L18" s="161"/>
      <c r="M18" s="168">
        <f>M13-M14+M15+M16+M17</f>
        <v>36433</v>
      </c>
      <c r="N18" s="168">
        <f>IF(COUNT(N13:N17)=0,"",N13-N14+N15+N16+N17)</f>
        <v>41987</v>
      </c>
      <c r="O18" s="168" t="str">
        <f>IF(COUNT(O13:O17)=0,"",O13-O14+O15+O16+O17)</f>
        <v/>
      </c>
      <c r="P18" s="146"/>
    </row>
    <row r="19" spans="1:16" ht="12.75" customHeight="1" x14ac:dyDescent="0.3">
      <c r="A19" s="56" t="s">
        <v>35</v>
      </c>
      <c r="B19" s="166" t="s">
        <v>36</v>
      </c>
      <c r="C19" s="159">
        <v>5241</v>
      </c>
      <c r="D19" s="73" t="s">
        <v>25</v>
      </c>
      <c r="E19" s="73" t="s">
        <v>25</v>
      </c>
      <c r="F19" s="67">
        <v>5008</v>
      </c>
      <c r="G19" s="160">
        <f t="shared" ref="G19:H23" si="1">M19</f>
        <v>4710</v>
      </c>
      <c r="H19" s="160">
        <f t="shared" si="1"/>
        <v>4644</v>
      </c>
      <c r="I19" s="160"/>
      <c r="J19" s="130" t="s">
        <v>25</v>
      </c>
      <c r="K19" s="131" t="s">
        <v>25</v>
      </c>
      <c r="L19" s="161"/>
      <c r="M19" s="162">
        <v>4710</v>
      </c>
      <c r="N19" s="95">
        <v>4644</v>
      </c>
      <c r="O19" s="95"/>
      <c r="P19" s="146"/>
    </row>
    <row r="20" spans="1:16" ht="12.75" customHeight="1" x14ac:dyDescent="0.3">
      <c r="A20" s="56" t="s">
        <v>37</v>
      </c>
      <c r="B20" s="166" t="s">
        <v>38</v>
      </c>
      <c r="C20" s="159">
        <v>5505</v>
      </c>
      <c r="D20" s="73" t="s">
        <v>25</v>
      </c>
      <c r="E20" s="73" t="s">
        <v>25</v>
      </c>
      <c r="F20" s="67">
        <v>2564</v>
      </c>
      <c r="G20" s="160">
        <f t="shared" si="1"/>
        <v>2774</v>
      </c>
      <c r="H20" s="160">
        <f t="shared" si="1"/>
        <v>2642</v>
      </c>
      <c r="I20" s="160"/>
      <c r="J20" s="130" t="s">
        <v>25</v>
      </c>
      <c r="K20" s="131" t="s">
        <v>25</v>
      </c>
      <c r="L20" s="161"/>
      <c r="M20" s="162">
        <v>2774</v>
      </c>
      <c r="N20" s="95">
        <v>2642</v>
      </c>
      <c r="O20" s="95"/>
      <c r="P20" s="146"/>
    </row>
    <row r="21" spans="1:16" ht="12.75" customHeight="1" x14ac:dyDescent="0.3">
      <c r="A21" s="56" t="s">
        <v>39</v>
      </c>
      <c r="B21" s="166" t="s">
        <v>25</v>
      </c>
      <c r="C21" s="159">
        <v>55</v>
      </c>
      <c r="D21" s="73" t="s">
        <v>25</v>
      </c>
      <c r="E21" s="73" t="s">
        <v>25</v>
      </c>
      <c r="F21" s="67">
        <v>958</v>
      </c>
      <c r="G21" s="160">
        <f t="shared" si="1"/>
        <v>958</v>
      </c>
      <c r="H21" s="160">
        <f t="shared" si="1"/>
        <v>958</v>
      </c>
      <c r="I21" s="160"/>
      <c r="J21" s="130" t="s">
        <v>25</v>
      </c>
      <c r="K21" s="131" t="s">
        <v>25</v>
      </c>
      <c r="L21" s="161"/>
      <c r="M21" s="162">
        <v>958</v>
      </c>
      <c r="N21" s="95">
        <v>958</v>
      </c>
      <c r="O21" s="95"/>
      <c r="P21" s="146"/>
    </row>
    <row r="22" spans="1:16" ht="12.75" customHeight="1" x14ac:dyDescent="0.3">
      <c r="A22" s="56" t="s">
        <v>40</v>
      </c>
      <c r="B22" s="166" t="s">
        <v>25</v>
      </c>
      <c r="C22" s="159">
        <v>6003</v>
      </c>
      <c r="D22" s="73" t="s">
        <v>25</v>
      </c>
      <c r="E22" s="73" t="s">
        <v>25</v>
      </c>
      <c r="F22" s="67">
        <v>22065</v>
      </c>
      <c r="G22" s="160">
        <f t="shared" si="1"/>
        <v>27954</v>
      </c>
      <c r="H22" s="160">
        <f t="shared" si="1"/>
        <v>33517</v>
      </c>
      <c r="I22" s="160"/>
      <c r="J22" s="130" t="s">
        <v>25</v>
      </c>
      <c r="K22" s="131" t="s">
        <v>25</v>
      </c>
      <c r="L22" s="161"/>
      <c r="M22" s="162">
        <v>27954</v>
      </c>
      <c r="N22" s="95">
        <v>33517</v>
      </c>
      <c r="O22" s="95"/>
      <c r="P22" s="146"/>
    </row>
    <row r="23" spans="1:16" ht="12.75" customHeight="1" thickBot="1" x14ac:dyDescent="0.35">
      <c r="A23" s="56" t="s">
        <v>41</v>
      </c>
      <c r="B23" s="166" t="s">
        <v>25</v>
      </c>
      <c r="C23" s="159">
        <v>0</v>
      </c>
      <c r="D23" s="73" t="s">
        <v>25</v>
      </c>
      <c r="E23" s="73" t="s">
        <v>25</v>
      </c>
      <c r="F23" s="67">
        <v>0</v>
      </c>
      <c r="G23" s="160">
        <f t="shared" si="1"/>
        <v>0</v>
      </c>
      <c r="H23" s="160">
        <f t="shared" si="1"/>
        <v>0</v>
      </c>
      <c r="I23" s="160"/>
      <c r="J23" s="130" t="s">
        <v>25</v>
      </c>
      <c r="K23" s="131" t="s">
        <v>25</v>
      </c>
      <c r="L23" s="161"/>
      <c r="M23" s="162">
        <v>0</v>
      </c>
      <c r="N23" s="95">
        <v>0</v>
      </c>
      <c r="O23" s="95"/>
      <c r="P23" s="146"/>
    </row>
    <row r="24" spans="1:16" ht="12.75" customHeight="1" x14ac:dyDescent="0.3">
      <c r="A24" s="57" t="s">
        <v>42</v>
      </c>
      <c r="B24" s="19" t="s">
        <v>25</v>
      </c>
      <c r="C24" s="167">
        <v>41469</v>
      </c>
      <c r="D24" s="74">
        <v>37733</v>
      </c>
      <c r="E24" s="74">
        <v>37733</v>
      </c>
      <c r="F24" s="74">
        <v>10392</v>
      </c>
      <c r="G24" s="167">
        <f t="shared" ref="G24:G36" si="2">M24-F24</f>
        <v>11358</v>
      </c>
      <c r="H24" s="167">
        <f t="shared" ref="H24:H36" si="3">N24-M24</f>
        <v>10751</v>
      </c>
      <c r="I24" s="167"/>
      <c r="J24" s="74">
        <f t="shared" ref="J24:J43" si="4">SUM(F24:I24)</f>
        <v>32501</v>
      </c>
      <c r="K24" s="133">
        <f t="shared" ref="K24:K43" si="5">IF(E24=0,"x",J24/E24*100)</f>
        <v>86.134153128561209</v>
      </c>
      <c r="L24" s="161"/>
      <c r="M24" s="168">
        <v>21750</v>
      </c>
      <c r="N24" s="97">
        <v>32501</v>
      </c>
      <c r="O24" s="97"/>
      <c r="P24" s="146"/>
    </row>
    <row r="25" spans="1:16" ht="12.75" customHeight="1" x14ac:dyDescent="0.3">
      <c r="A25" s="58" t="s">
        <v>43</v>
      </c>
      <c r="B25" s="20" t="s">
        <v>25</v>
      </c>
      <c r="C25" s="159">
        <v>0</v>
      </c>
      <c r="D25" s="73">
        <v>0</v>
      </c>
      <c r="E25" s="73">
        <v>0</v>
      </c>
      <c r="F25" s="76">
        <v>0</v>
      </c>
      <c r="G25" s="169">
        <f t="shared" si="2"/>
        <v>0</v>
      </c>
      <c r="H25" s="160">
        <f t="shared" si="3"/>
        <v>0</v>
      </c>
      <c r="I25" s="160"/>
      <c r="J25" s="130">
        <f t="shared" si="4"/>
        <v>0</v>
      </c>
      <c r="K25" s="134" t="str">
        <f t="shared" si="5"/>
        <v>x</v>
      </c>
      <c r="L25" s="161"/>
      <c r="M25" s="162">
        <v>0</v>
      </c>
      <c r="N25" s="95">
        <v>0</v>
      </c>
      <c r="O25" s="95"/>
      <c r="P25" s="146"/>
    </row>
    <row r="26" spans="1:16" ht="12.75" customHeight="1" thickBot="1" x14ac:dyDescent="0.35">
      <c r="A26" s="59" t="s">
        <v>44</v>
      </c>
      <c r="B26" s="21">
        <v>672</v>
      </c>
      <c r="C26" s="170">
        <v>6834</v>
      </c>
      <c r="D26" s="79">
        <v>12726</v>
      </c>
      <c r="E26" s="79">
        <v>12726</v>
      </c>
      <c r="F26" s="80">
        <v>3182</v>
      </c>
      <c r="G26" s="171">
        <f t="shared" si="2"/>
        <v>3181</v>
      </c>
      <c r="H26" s="172">
        <f t="shared" si="3"/>
        <v>3182</v>
      </c>
      <c r="I26" s="172"/>
      <c r="J26" s="135">
        <f t="shared" si="4"/>
        <v>9545</v>
      </c>
      <c r="K26" s="136">
        <f t="shared" si="5"/>
        <v>75.003928964325013</v>
      </c>
      <c r="L26" s="173"/>
      <c r="M26" s="174">
        <v>6363</v>
      </c>
      <c r="N26" s="99">
        <v>9545</v>
      </c>
      <c r="O26" s="99"/>
      <c r="P26" s="146"/>
    </row>
    <row r="27" spans="1:16" ht="12.75" customHeight="1" thickTop="1" x14ac:dyDescent="0.3">
      <c r="A27" s="60" t="s">
        <v>45</v>
      </c>
      <c r="B27" s="22">
        <v>501</v>
      </c>
      <c r="C27" s="175">
        <v>4170</v>
      </c>
      <c r="D27" s="84">
        <v>3803</v>
      </c>
      <c r="E27" s="84">
        <v>2712</v>
      </c>
      <c r="F27" s="85">
        <v>962</v>
      </c>
      <c r="G27" s="176">
        <f t="shared" si="2"/>
        <v>690</v>
      </c>
      <c r="H27" s="176">
        <f t="shared" si="3"/>
        <v>498</v>
      </c>
      <c r="I27" s="176"/>
      <c r="J27" s="137">
        <f t="shared" si="4"/>
        <v>2150</v>
      </c>
      <c r="K27" s="138">
        <f t="shared" si="5"/>
        <v>79.277286135693217</v>
      </c>
      <c r="L27" s="161"/>
      <c r="M27" s="177">
        <v>1652</v>
      </c>
      <c r="N27" s="101">
        <v>2150</v>
      </c>
      <c r="O27" s="101"/>
      <c r="P27" s="146"/>
    </row>
    <row r="28" spans="1:16" ht="12.75" customHeight="1" x14ac:dyDescent="0.3">
      <c r="A28" s="56" t="s">
        <v>46</v>
      </c>
      <c r="B28" s="20">
        <v>502</v>
      </c>
      <c r="C28" s="159">
        <v>2327</v>
      </c>
      <c r="D28" s="66">
        <v>2158</v>
      </c>
      <c r="E28" s="66">
        <v>2158</v>
      </c>
      <c r="F28" s="67">
        <v>1136</v>
      </c>
      <c r="G28" s="176">
        <f t="shared" si="2"/>
        <v>302</v>
      </c>
      <c r="H28" s="160">
        <f t="shared" si="3"/>
        <v>122</v>
      </c>
      <c r="I28" s="160"/>
      <c r="J28" s="130">
        <f t="shared" si="4"/>
        <v>1560</v>
      </c>
      <c r="K28" s="134">
        <f t="shared" si="5"/>
        <v>72.289156626506028</v>
      </c>
      <c r="L28" s="161"/>
      <c r="M28" s="162">
        <v>1438</v>
      </c>
      <c r="N28" s="95">
        <v>1560</v>
      </c>
      <c r="O28" s="95"/>
      <c r="P28" s="146"/>
    </row>
    <row r="29" spans="1:16" ht="12.75" customHeight="1" x14ac:dyDescent="0.3">
      <c r="A29" s="56" t="s">
        <v>47</v>
      </c>
      <c r="B29" s="20">
        <v>504</v>
      </c>
      <c r="C29" s="159">
        <v>0</v>
      </c>
      <c r="D29" s="66">
        <v>0</v>
      </c>
      <c r="E29" s="66">
        <v>0</v>
      </c>
      <c r="F29" s="67">
        <v>0</v>
      </c>
      <c r="G29" s="176">
        <f t="shared" si="2"/>
        <v>0</v>
      </c>
      <c r="H29" s="160">
        <f t="shared" si="3"/>
        <v>0</v>
      </c>
      <c r="I29" s="160"/>
      <c r="J29" s="130">
        <f t="shared" si="4"/>
        <v>0</v>
      </c>
      <c r="K29" s="134" t="str">
        <f t="shared" si="5"/>
        <v>x</v>
      </c>
      <c r="L29" s="161"/>
      <c r="M29" s="162">
        <v>0</v>
      </c>
      <c r="N29" s="95">
        <v>0</v>
      </c>
      <c r="O29" s="95"/>
      <c r="P29" s="146"/>
    </row>
    <row r="30" spans="1:16" ht="12.75" customHeight="1" x14ac:dyDescent="0.3">
      <c r="A30" s="56" t="s">
        <v>48</v>
      </c>
      <c r="B30" s="20">
        <v>511</v>
      </c>
      <c r="C30" s="159">
        <v>887</v>
      </c>
      <c r="D30" s="66">
        <v>675</v>
      </c>
      <c r="E30" s="66">
        <v>675</v>
      </c>
      <c r="F30" s="67">
        <v>61</v>
      </c>
      <c r="G30" s="176">
        <f t="shared" si="2"/>
        <v>92</v>
      </c>
      <c r="H30" s="160">
        <f t="shared" si="3"/>
        <v>249</v>
      </c>
      <c r="I30" s="160"/>
      <c r="J30" s="130">
        <f t="shared" si="4"/>
        <v>402</v>
      </c>
      <c r="K30" s="134">
        <f t="shared" si="5"/>
        <v>59.55555555555555</v>
      </c>
      <c r="L30" s="161"/>
      <c r="M30" s="162">
        <v>153</v>
      </c>
      <c r="N30" s="95">
        <v>402</v>
      </c>
      <c r="O30" s="95"/>
      <c r="P30" s="146"/>
    </row>
    <row r="31" spans="1:16" ht="12.75" customHeight="1" x14ac:dyDescent="0.3">
      <c r="A31" s="56" t="s">
        <v>49</v>
      </c>
      <c r="B31" s="20">
        <v>518</v>
      </c>
      <c r="C31" s="159">
        <v>1879</v>
      </c>
      <c r="D31" s="66">
        <v>1811</v>
      </c>
      <c r="E31" s="66">
        <v>2822</v>
      </c>
      <c r="F31" s="67">
        <v>590</v>
      </c>
      <c r="G31" s="176">
        <f t="shared" si="2"/>
        <v>1014</v>
      </c>
      <c r="H31" s="160">
        <f t="shared" si="3"/>
        <v>912</v>
      </c>
      <c r="I31" s="160"/>
      <c r="J31" s="130">
        <f t="shared" si="4"/>
        <v>2516</v>
      </c>
      <c r="K31" s="134">
        <f t="shared" si="5"/>
        <v>89.156626506024097</v>
      </c>
      <c r="L31" s="161"/>
      <c r="M31" s="162">
        <v>1604</v>
      </c>
      <c r="N31" s="95">
        <v>2516</v>
      </c>
      <c r="O31" s="95"/>
      <c r="P31" s="146"/>
    </row>
    <row r="32" spans="1:16" ht="12.75" customHeight="1" x14ac:dyDescent="0.3">
      <c r="A32" s="56" t="s">
        <v>50</v>
      </c>
      <c r="B32" s="20">
        <v>521</v>
      </c>
      <c r="C32" s="159">
        <v>25746</v>
      </c>
      <c r="D32" s="66">
        <v>24109</v>
      </c>
      <c r="E32" s="66">
        <v>24109</v>
      </c>
      <c r="F32" s="67">
        <v>6611</v>
      </c>
      <c r="G32" s="176">
        <f t="shared" si="2"/>
        <v>7515</v>
      </c>
      <c r="H32" s="160">
        <f t="shared" si="3"/>
        <v>6824</v>
      </c>
      <c r="I32" s="160"/>
      <c r="J32" s="130">
        <f t="shared" si="4"/>
        <v>20950</v>
      </c>
      <c r="K32" s="134">
        <f t="shared" si="5"/>
        <v>86.897009415570949</v>
      </c>
      <c r="L32" s="161"/>
      <c r="M32" s="162">
        <v>14126</v>
      </c>
      <c r="N32" s="95">
        <v>20950</v>
      </c>
      <c r="O32" s="95"/>
      <c r="P32" s="146"/>
    </row>
    <row r="33" spans="1:16" ht="12.75" customHeight="1" x14ac:dyDescent="0.3">
      <c r="A33" s="56" t="s">
        <v>51</v>
      </c>
      <c r="B33" s="20" t="s">
        <v>52</v>
      </c>
      <c r="C33" s="159">
        <v>9343</v>
      </c>
      <c r="D33" s="66">
        <v>9266</v>
      </c>
      <c r="E33" s="66">
        <v>9266</v>
      </c>
      <c r="F33" s="67">
        <v>2389</v>
      </c>
      <c r="G33" s="176">
        <f t="shared" si="2"/>
        <v>2691</v>
      </c>
      <c r="H33" s="160">
        <f t="shared" si="3"/>
        <v>2542</v>
      </c>
      <c r="I33" s="160"/>
      <c r="J33" s="130">
        <f t="shared" si="4"/>
        <v>7622</v>
      </c>
      <c r="K33" s="134">
        <f t="shared" si="5"/>
        <v>82.257716382473561</v>
      </c>
      <c r="L33" s="161"/>
      <c r="M33" s="162">
        <v>5080</v>
      </c>
      <c r="N33" s="95">
        <v>7622</v>
      </c>
      <c r="O33" s="95"/>
      <c r="P33" s="146"/>
    </row>
    <row r="34" spans="1:16" ht="12.75" customHeight="1" x14ac:dyDescent="0.3">
      <c r="A34" s="56" t="s">
        <v>53</v>
      </c>
      <c r="B34" s="20">
        <v>557</v>
      </c>
      <c r="C34" s="159">
        <v>0</v>
      </c>
      <c r="D34" s="66">
        <v>0</v>
      </c>
      <c r="E34" s="66">
        <v>0</v>
      </c>
      <c r="F34" s="67">
        <v>0</v>
      </c>
      <c r="G34" s="176">
        <f t="shared" si="2"/>
        <v>29</v>
      </c>
      <c r="H34" s="160">
        <f t="shared" si="3"/>
        <v>0</v>
      </c>
      <c r="I34" s="160"/>
      <c r="J34" s="130">
        <f t="shared" si="4"/>
        <v>29</v>
      </c>
      <c r="K34" s="134" t="str">
        <f t="shared" si="5"/>
        <v>x</v>
      </c>
      <c r="L34" s="161"/>
      <c r="M34" s="162">
        <v>29</v>
      </c>
      <c r="N34" s="95">
        <v>29</v>
      </c>
      <c r="O34" s="95"/>
      <c r="P34" s="146"/>
    </row>
    <row r="35" spans="1:16" ht="12.75" customHeight="1" x14ac:dyDescent="0.3">
      <c r="A35" s="56" t="s">
        <v>54</v>
      </c>
      <c r="B35" s="20">
        <v>551</v>
      </c>
      <c r="C35" s="159">
        <v>651</v>
      </c>
      <c r="D35" s="66">
        <v>756</v>
      </c>
      <c r="E35" s="66">
        <v>878</v>
      </c>
      <c r="F35" s="67">
        <v>193</v>
      </c>
      <c r="G35" s="176">
        <f t="shared" si="2"/>
        <v>329</v>
      </c>
      <c r="H35" s="160">
        <f t="shared" si="3"/>
        <v>175</v>
      </c>
      <c r="I35" s="160"/>
      <c r="J35" s="130">
        <f t="shared" si="4"/>
        <v>697</v>
      </c>
      <c r="K35" s="134">
        <f t="shared" si="5"/>
        <v>79.384965831435082</v>
      </c>
      <c r="L35" s="161"/>
      <c r="M35" s="162">
        <v>522</v>
      </c>
      <c r="N35" s="95">
        <v>697</v>
      </c>
      <c r="O35" s="95"/>
      <c r="P35" s="146"/>
    </row>
    <row r="36" spans="1:16" ht="12.75" customHeight="1" thickBot="1" x14ac:dyDescent="0.35">
      <c r="A36" s="56" t="s">
        <v>55</v>
      </c>
      <c r="B36" s="20" t="s">
        <v>56</v>
      </c>
      <c r="C36" s="159">
        <v>1028</v>
      </c>
      <c r="D36" s="66">
        <v>412</v>
      </c>
      <c r="E36" s="66">
        <v>370</v>
      </c>
      <c r="F36" s="192">
        <v>-52</v>
      </c>
      <c r="G36" s="193">
        <f t="shared" si="2"/>
        <v>-9</v>
      </c>
      <c r="H36" s="160">
        <f t="shared" si="3"/>
        <v>56</v>
      </c>
      <c r="I36" s="160"/>
      <c r="J36" s="130">
        <f t="shared" si="4"/>
        <v>-5</v>
      </c>
      <c r="K36" s="134">
        <f t="shared" si="5"/>
        <v>-1.3513513513513513</v>
      </c>
      <c r="L36" s="161"/>
      <c r="M36" s="194">
        <v>-61</v>
      </c>
      <c r="N36" s="95">
        <v>-5</v>
      </c>
      <c r="O36" s="95"/>
      <c r="P36" s="146"/>
    </row>
    <row r="37" spans="1:16" ht="12.75" customHeight="1" x14ac:dyDescent="0.3">
      <c r="A37" s="57" t="s">
        <v>57</v>
      </c>
      <c r="B37" s="19"/>
      <c r="C37" s="74">
        <v>46032</v>
      </c>
      <c r="D37" s="74">
        <f>SUM(D27:D36)</f>
        <v>42990</v>
      </c>
      <c r="E37" s="74">
        <f>SUM(E27:E36)</f>
        <v>42990</v>
      </c>
      <c r="F37" s="74">
        <f>SUM(F27:F36)</f>
        <v>11890</v>
      </c>
      <c r="G37" s="74">
        <f>SUM(G27:G36)</f>
        <v>12653</v>
      </c>
      <c r="H37" s="74">
        <f>SUM(H27:H36)</f>
        <v>11378</v>
      </c>
      <c r="I37" s="74"/>
      <c r="J37" s="74">
        <f t="shared" si="4"/>
        <v>35921</v>
      </c>
      <c r="K37" s="133">
        <f t="shared" si="5"/>
        <v>83.556641079320769</v>
      </c>
      <c r="L37" s="161"/>
      <c r="M37" s="97">
        <f>SUM(M27:M36)</f>
        <v>24543</v>
      </c>
      <c r="N37" s="97">
        <f>IF(COUNT(N27:N36)=0,"",SUM(N27:N36))</f>
        <v>35921</v>
      </c>
      <c r="O37" s="97" t="str">
        <f>IF(COUNT(O27:O36)=0,"",SUM(O27:O36))</f>
        <v/>
      </c>
      <c r="P37" s="146"/>
    </row>
    <row r="38" spans="1:16" ht="12.75" customHeight="1" x14ac:dyDescent="0.3">
      <c r="A38" s="56" t="s">
        <v>58</v>
      </c>
      <c r="B38" s="20">
        <v>601</v>
      </c>
      <c r="C38" s="159">
        <v>0</v>
      </c>
      <c r="D38" s="66">
        <v>0</v>
      </c>
      <c r="E38" s="66">
        <v>0</v>
      </c>
      <c r="F38" s="67">
        <v>0</v>
      </c>
      <c r="G38" s="176">
        <f>M38-F38</f>
        <v>0</v>
      </c>
      <c r="H38" s="160">
        <f>N38-M38</f>
        <v>0</v>
      </c>
      <c r="I38" s="160"/>
      <c r="J38" s="130">
        <f t="shared" si="4"/>
        <v>0</v>
      </c>
      <c r="K38" s="134" t="str">
        <f t="shared" si="5"/>
        <v>x</v>
      </c>
      <c r="L38" s="161"/>
      <c r="M38" s="162">
        <v>0</v>
      </c>
      <c r="N38" s="95">
        <v>0</v>
      </c>
      <c r="O38" s="95"/>
      <c r="P38" s="146"/>
    </row>
    <row r="39" spans="1:16" ht="12.75" customHeight="1" x14ac:dyDescent="0.3">
      <c r="A39" s="56" t="s">
        <v>59</v>
      </c>
      <c r="B39" s="20">
        <v>602</v>
      </c>
      <c r="C39" s="159">
        <v>3238</v>
      </c>
      <c r="D39" s="66">
        <v>3410</v>
      </c>
      <c r="E39" s="66">
        <v>3410</v>
      </c>
      <c r="F39" s="67">
        <v>934</v>
      </c>
      <c r="G39" s="176">
        <f>M39-F39</f>
        <v>877</v>
      </c>
      <c r="H39" s="160">
        <f>N39-M39</f>
        <v>360</v>
      </c>
      <c r="I39" s="160"/>
      <c r="J39" s="130">
        <f t="shared" si="4"/>
        <v>2171</v>
      </c>
      <c r="K39" s="134">
        <f t="shared" si="5"/>
        <v>63.665689149560109</v>
      </c>
      <c r="L39" s="161"/>
      <c r="M39" s="162">
        <v>1811</v>
      </c>
      <c r="N39" s="95">
        <v>2171</v>
      </c>
      <c r="O39" s="95"/>
      <c r="P39" s="146"/>
    </row>
    <row r="40" spans="1:16" ht="12.75" customHeight="1" x14ac:dyDescent="0.3">
      <c r="A40" s="56" t="s">
        <v>60</v>
      </c>
      <c r="B40" s="20">
        <v>604</v>
      </c>
      <c r="C40" s="159">
        <v>0</v>
      </c>
      <c r="D40" s="66">
        <v>0</v>
      </c>
      <c r="E40" s="66">
        <v>0</v>
      </c>
      <c r="F40" s="67">
        <v>0</v>
      </c>
      <c r="G40" s="176">
        <f>M40-F40</f>
        <v>0</v>
      </c>
      <c r="H40" s="160">
        <f>N40-M40</f>
        <v>0</v>
      </c>
      <c r="I40" s="160"/>
      <c r="J40" s="130">
        <f t="shared" si="4"/>
        <v>0</v>
      </c>
      <c r="K40" s="134" t="str">
        <f t="shared" si="5"/>
        <v>x</v>
      </c>
      <c r="L40" s="161"/>
      <c r="M40" s="162">
        <v>0</v>
      </c>
      <c r="N40" s="95">
        <v>0</v>
      </c>
      <c r="O40" s="95"/>
      <c r="P40" s="146"/>
    </row>
    <row r="41" spans="1:16" ht="12.75" customHeight="1" x14ac:dyDescent="0.3">
      <c r="A41" s="56" t="s">
        <v>61</v>
      </c>
      <c r="B41" s="20" t="s">
        <v>62</v>
      </c>
      <c r="C41" s="159">
        <v>41469</v>
      </c>
      <c r="D41" s="66">
        <v>37733</v>
      </c>
      <c r="E41" s="66">
        <v>37733</v>
      </c>
      <c r="F41" s="67">
        <v>10392</v>
      </c>
      <c r="G41" s="176">
        <f>M41-F41</f>
        <v>11358</v>
      </c>
      <c r="H41" s="160">
        <f>N41-M41</f>
        <v>10751</v>
      </c>
      <c r="I41" s="160"/>
      <c r="J41" s="130">
        <f t="shared" si="4"/>
        <v>32501</v>
      </c>
      <c r="K41" s="134">
        <f t="shared" si="5"/>
        <v>86.134153128561209</v>
      </c>
      <c r="L41" s="161"/>
      <c r="M41" s="162">
        <v>21750</v>
      </c>
      <c r="N41" s="95">
        <v>32501</v>
      </c>
      <c r="O41" s="95"/>
      <c r="P41" s="146"/>
    </row>
    <row r="42" spans="1:16" ht="12.75" customHeight="1" thickBot="1" x14ac:dyDescent="0.35">
      <c r="A42" s="56" t="s">
        <v>63</v>
      </c>
      <c r="B42" s="20" t="s">
        <v>64</v>
      </c>
      <c r="C42" s="159">
        <v>1363</v>
      </c>
      <c r="D42" s="66">
        <v>1847</v>
      </c>
      <c r="E42" s="66">
        <v>1847</v>
      </c>
      <c r="F42" s="67">
        <v>592</v>
      </c>
      <c r="G42" s="176">
        <f>M42-F42</f>
        <v>426</v>
      </c>
      <c r="H42" s="160">
        <f>N42-M42</f>
        <v>457</v>
      </c>
      <c r="I42" s="160"/>
      <c r="J42" s="130">
        <f t="shared" si="4"/>
        <v>1475</v>
      </c>
      <c r="K42" s="134">
        <f t="shared" si="5"/>
        <v>79.859231185706548</v>
      </c>
      <c r="L42" s="161"/>
      <c r="M42" s="162">
        <v>1018</v>
      </c>
      <c r="N42" s="95">
        <v>1475</v>
      </c>
      <c r="O42" s="95"/>
      <c r="P42" s="146"/>
    </row>
    <row r="43" spans="1:16" ht="12.75" customHeight="1" x14ac:dyDescent="0.3">
      <c r="A43" s="57" t="s">
        <v>65</v>
      </c>
      <c r="B43" s="19" t="s">
        <v>25</v>
      </c>
      <c r="C43" s="74">
        <v>46070</v>
      </c>
      <c r="D43" s="74">
        <f>SUM(D38:D42)</f>
        <v>42990</v>
      </c>
      <c r="E43" s="74">
        <f>SUM(E38:E42)</f>
        <v>42990</v>
      </c>
      <c r="F43" s="74">
        <f>SUM(F38:F42)</f>
        <v>11918</v>
      </c>
      <c r="G43" s="74">
        <f>SUM(G38:G42)</f>
        <v>12661</v>
      </c>
      <c r="H43" s="74">
        <f>SUM(H38:H42)</f>
        <v>11568</v>
      </c>
      <c r="I43" s="74"/>
      <c r="J43" s="74">
        <f t="shared" si="4"/>
        <v>36147</v>
      </c>
      <c r="K43" s="133">
        <f t="shared" si="5"/>
        <v>84.082344731332867</v>
      </c>
      <c r="L43" s="161"/>
      <c r="M43" s="97">
        <f>SUM(M38:M42)</f>
        <v>24579</v>
      </c>
      <c r="N43" s="97">
        <f>IF(COUNT(N38:N42)=0,"",SUM(N38:N42))</f>
        <v>36147</v>
      </c>
      <c r="O43" s="97" t="str">
        <f>IF(COUNT(O38:O42)=0,"",SUM(O38:O42))</f>
        <v/>
      </c>
      <c r="P43" s="146"/>
    </row>
    <row r="44" spans="1:16" ht="12.75" customHeight="1" thickBot="1" x14ac:dyDescent="0.35">
      <c r="A44" s="61"/>
      <c r="B44" s="28"/>
      <c r="C44" s="178"/>
      <c r="D44" s="89"/>
      <c r="E44" s="89"/>
      <c r="F44" s="178"/>
      <c r="G44" s="178"/>
      <c r="H44" s="178"/>
      <c r="I44" s="178"/>
      <c r="J44" s="89"/>
      <c r="K44" s="139"/>
      <c r="L44" s="179"/>
      <c r="M44" s="180"/>
      <c r="N44" s="103"/>
      <c r="O44" s="103"/>
      <c r="P44" s="181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4601</v>
      </c>
      <c r="D45" s="74">
        <f t="shared" si="6"/>
        <v>5257</v>
      </c>
      <c r="E45" s="74">
        <f t="shared" si="6"/>
        <v>5257</v>
      </c>
      <c r="F45" s="74">
        <f t="shared" si="6"/>
        <v>1526</v>
      </c>
      <c r="G45" s="74">
        <f t="shared" si="6"/>
        <v>1303</v>
      </c>
      <c r="H45" s="74">
        <f t="shared" si="6"/>
        <v>817</v>
      </c>
      <c r="I45" s="74"/>
      <c r="J45" s="74">
        <f>SUM(F45:I45)</f>
        <v>3646</v>
      </c>
      <c r="K45" s="133">
        <f>IF(ROUND(E45,0)=0,"x",J45/E45*100)</f>
        <v>69.355145520258702</v>
      </c>
      <c r="L45" s="161"/>
      <c r="M45" s="97">
        <f>M43-M41</f>
        <v>2829</v>
      </c>
      <c r="N45" s="97">
        <f>IF(OR(N43="",N41=""),"",N43-N41)</f>
        <v>3646</v>
      </c>
      <c r="O45" s="97" t="str">
        <f>IF(OR(O43="",O41=""),"",O43-O41)</f>
        <v/>
      </c>
      <c r="P45" s="146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38</v>
      </c>
      <c r="D46" s="74">
        <f t="shared" si="7"/>
        <v>0</v>
      </c>
      <c r="E46" s="74">
        <f t="shared" si="7"/>
        <v>0</v>
      </c>
      <c r="F46" s="90">
        <f t="shared" si="7"/>
        <v>28</v>
      </c>
      <c r="G46" s="90">
        <f t="shared" si="7"/>
        <v>8</v>
      </c>
      <c r="H46" s="90">
        <f t="shared" si="7"/>
        <v>190</v>
      </c>
      <c r="I46" s="90"/>
      <c r="J46" s="90">
        <f>SUM(F46:I46)</f>
        <v>226</v>
      </c>
      <c r="K46" s="140" t="str">
        <f>IF(ROUND(E46,0)=0,"x",J46/E46*100)</f>
        <v>x</v>
      </c>
      <c r="L46" s="182"/>
      <c r="M46" s="104">
        <f>M43-M37</f>
        <v>36</v>
      </c>
      <c r="N46" s="97">
        <f>IF(OR(N43="",N37=""),"",N43-N37)</f>
        <v>226</v>
      </c>
      <c r="O46" s="97" t="str">
        <f>IF(OR(O43="",O37=""),"",O43-O37)</f>
        <v/>
      </c>
      <c r="P46" s="146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-41431</v>
      </c>
      <c r="D47" s="74">
        <f t="shared" si="8"/>
        <v>-37733</v>
      </c>
      <c r="E47" s="74">
        <f t="shared" si="8"/>
        <v>-37733</v>
      </c>
      <c r="F47" s="74">
        <f t="shared" si="8"/>
        <v>-10364</v>
      </c>
      <c r="G47" s="74">
        <f t="shared" si="8"/>
        <v>-11350</v>
      </c>
      <c r="H47" s="74">
        <f t="shared" si="8"/>
        <v>-10561</v>
      </c>
      <c r="I47" s="74"/>
      <c r="J47" s="74">
        <f>SUM(F47:I47)</f>
        <v>-32275</v>
      </c>
      <c r="K47" s="133">
        <f>IF(ROUND(E47,0)=0,"x",J47/E47*100)</f>
        <v>85.535207908197066</v>
      </c>
      <c r="L47" s="161"/>
      <c r="M47" s="97">
        <f>M46-M41</f>
        <v>-21714</v>
      </c>
      <c r="N47" s="97">
        <f>IF(OR(N46="",N41=""),"",N46-N41)</f>
        <v>-32275</v>
      </c>
      <c r="O47" s="97" t="str">
        <f>IF(OR(O46="",O41=""),"",O46-O41)</f>
        <v/>
      </c>
      <c r="P47" s="146"/>
    </row>
    <row r="48" spans="1:16" ht="1.5" customHeight="1" x14ac:dyDescent="0.3">
      <c r="A48" s="183"/>
      <c r="B48" s="184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46"/>
    </row>
    <row r="49" spans="1:16" ht="15" customHeight="1" x14ac:dyDescent="0.3">
      <c r="A49" s="244"/>
      <c r="B49" s="239"/>
      <c r="C49" s="219"/>
      <c r="D49" s="219"/>
      <c r="E49" s="240"/>
      <c r="F49" s="219"/>
      <c r="G49" s="219"/>
      <c r="H49" s="219"/>
      <c r="I49" s="219"/>
      <c r="J49" s="240"/>
      <c r="K49" s="241"/>
      <c r="L49" s="241"/>
      <c r="M49" s="219"/>
      <c r="N49" s="219"/>
      <c r="O49" s="219"/>
      <c r="P49" s="146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146"/>
    </row>
    <row r="51" spans="1:16" ht="15" customHeight="1" thickTop="1" x14ac:dyDescent="0.3">
      <c r="A51" s="227" t="s">
        <v>129</v>
      </c>
      <c r="B51" s="237"/>
      <c r="C51" s="227"/>
      <c r="D51" s="227"/>
      <c r="E51" s="236"/>
      <c r="F51" s="227"/>
      <c r="G51" s="227"/>
      <c r="H51" s="227"/>
      <c r="I51" s="227"/>
      <c r="J51" s="236"/>
      <c r="K51" s="237"/>
      <c r="L51" s="237"/>
      <c r="M51" s="227"/>
      <c r="N51" s="227"/>
      <c r="O51" s="227"/>
    </row>
    <row r="52" spans="1:16" ht="15" customHeight="1" x14ac:dyDescent="0.3">
      <c r="A52" s="129" t="s">
        <v>130</v>
      </c>
      <c r="B52" s="117"/>
      <c r="C52" s="117"/>
      <c r="D52" s="227"/>
      <c r="E52" s="236"/>
      <c r="F52" s="227"/>
      <c r="G52" s="227"/>
      <c r="H52" s="227"/>
      <c r="I52" s="227"/>
      <c r="J52" s="236"/>
      <c r="K52" s="237"/>
      <c r="L52" s="237"/>
      <c r="M52" s="227"/>
      <c r="N52" s="227"/>
      <c r="O52" s="227"/>
    </row>
    <row r="53" spans="1:16" ht="15" customHeight="1" x14ac:dyDescent="0.3">
      <c r="A53" s="227" t="s">
        <v>131</v>
      </c>
      <c r="B53" s="237"/>
      <c r="C53" s="227"/>
      <c r="D53" s="227"/>
      <c r="E53" s="236"/>
      <c r="F53" s="227"/>
      <c r="G53" s="227"/>
      <c r="H53" s="227"/>
      <c r="I53" s="227"/>
      <c r="J53" s="236"/>
      <c r="K53" s="237"/>
      <c r="L53" s="237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B1996-ECA4-48CE-B7D1-B611CD87ED28}">
  <dimension ref="A1:P53"/>
  <sheetViews>
    <sheetView workbookViewId="0">
      <selection activeCell="U1" sqref="U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132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89</v>
      </c>
      <c r="D11" s="66">
        <v>101</v>
      </c>
      <c r="E11" s="66">
        <v>101</v>
      </c>
      <c r="F11" s="67">
        <v>100</v>
      </c>
      <c r="G11" s="68">
        <v>99</v>
      </c>
      <c r="H11" s="68">
        <v>99</v>
      </c>
      <c r="I11" s="68"/>
      <c r="J11" s="130" t="s">
        <v>25</v>
      </c>
      <c r="K11" s="131" t="s">
        <v>25</v>
      </c>
      <c r="L11" s="12"/>
      <c r="M11" s="91">
        <v>99</v>
      </c>
      <c r="N11" s="92">
        <v>99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95</v>
      </c>
      <c r="D12" s="70">
        <v>96</v>
      </c>
      <c r="E12" s="70">
        <v>96</v>
      </c>
      <c r="F12" s="71">
        <v>91</v>
      </c>
      <c r="G12" s="72">
        <v>90</v>
      </c>
      <c r="H12" s="72">
        <v>90</v>
      </c>
      <c r="I12" s="72"/>
      <c r="J12" s="132" t="s">
        <v>25</v>
      </c>
      <c r="K12" s="131" t="s">
        <v>25</v>
      </c>
      <c r="L12" s="12"/>
      <c r="M12" s="93">
        <v>90</v>
      </c>
      <c r="N12" s="94">
        <v>90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37158</v>
      </c>
      <c r="D13" s="73" t="s">
        <v>25</v>
      </c>
      <c r="E13" s="73" t="s">
        <v>25</v>
      </c>
      <c r="F13" s="67">
        <v>37234</v>
      </c>
      <c r="G13" s="68">
        <f t="shared" ref="G13:H17" si="0">M13</f>
        <v>37317</v>
      </c>
      <c r="H13" s="68">
        <f t="shared" si="0"/>
        <v>37337</v>
      </c>
      <c r="I13" s="68"/>
      <c r="J13" s="130" t="s">
        <v>25</v>
      </c>
      <c r="K13" s="131" t="s">
        <v>25</v>
      </c>
      <c r="L13" s="12"/>
      <c r="M13" s="91">
        <v>37317</v>
      </c>
      <c r="N13" s="95">
        <v>37337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33336</v>
      </c>
      <c r="D14" s="73" t="s">
        <v>25</v>
      </c>
      <c r="E14" s="73" t="s">
        <v>25</v>
      </c>
      <c r="F14" s="67">
        <v>33465</v>
      </c>
      <c r="G14" s="68">
        <f t="shared" si="0"/>
        <v>33567</v>
      </c>
      <c r="H14" s="68">
        <f t="shared" si="0"/>
        <v>33687</v>
      </c>
      <c r="I14" s="68"/>
      <c r="J14" s="130" t="s">
        <v>25</v>
      </c>
      <c r="K14" s="131" t="s">
        <v>25</v>
      </c>
      <c r="L14" s="12"/>
      <c r="M14" s="91">
        <v>33567</v>
      </c>
      <c r="N14" s="95">
        <v>33687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153</v>
      </c>
      <c r="D15" s="73" t="s">
        <v>25</v>
      </c>
      <c r="E15" s="73" t="s">
        <v>25</v>
      </c>
      <c r="F15" s="67">
        <v>254</v>
      </c>
      <c r="G15" s="68">
        <f t="shared" si="0"/>
        <v>197</v>
      </c>
      <c r="H15" s="68">
        <f t="shared" si="0"/>
        <v>241</v>
      </c>
      <c r="I15" s="68"/>
      <c r="J15" s="130" t="s">
        <v>25</v>
      </c>
      <c r="K15" s="131" t="s">
        <v>25</v>
      </c>
      <c r="L15" s="12"/>
      <c r="M15" s="91">
        <v>197</v>
      </c>
      <c r="N15" s="95">
        <v>241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4567</v>
      </c>
      <c r="D16" s="73" t="s">
        <v>25</v>
      </c>
      <c r="E16" s="73" t="s">
        <v>25</v>
      </c>
      <c r="F16" s="67">
        <v>29181</v>
      </c>
      <c r="G16" s="68">
        <f t="shared" si="0"/>
        <v>39060</v>
      </c>
      <c r="H16" s="68">
        <f t="shared" si="0"/>
        <v>50081</v>
      </c>
      <c r="I16" s="68"/>
      <c r="J16" s="130" t="s">
        <v>25</v>
      </c>
      <c r="K16" s="131" t="s">
        <v>25</v>
      </c>
      <c r="L16" s="12"/>
      <c r="M16" s="91">
        <v>39060</v>
      </c>
      <c r="N16" s="95">
        <v>50081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11527</v>
      </c>
      <c r="D17" s="73" t="s">
        <v>25</v>
      </c>
      <c r="E17" s="73" t="s">
        <v>25</v>
      </c>
      <c r="F17" s="67">
        <v>10323</v>
      </c>
      <c r="G17" s="68">
        <f t="shared" si="0"/>
        <v>10003</v>
      </c>
      <c r="H17" s="68">
        <f t="shared" si="0"/>
        <v>18205</v>
      </c>
      <c r="I17" s="68"/>
      <c r="J17" s="130" t="s">
        <v>25</v>
      </c>
      <c r="K17" s="131" t="s">
        <v>25</v>
      </c>
      <c r="L17" s="12"/>
      <c r="M17" s="91">
        <v>10003</v>
      </c>
      <c r="N17" s="95">
        <v>18205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20069</v>
      </c>
      <c r="D18" s="74" t="s">
        <v>25</v>
      </c>
      <c r="E18" s="74" t="s">
        <v>25</v>
      </c>
      <c r="F18" s="74">
        <f>F13-F14+F15+F16+F17</f>
        <v>43527</v>
      </c>
      <c r="G18" s="74">
        <f>G13-G14+G15+G16+G17</f>
        <v>53010</v>
      </c>
      <c r="H18" s="75">
        <f>H13-H14+H15+H16+H17</f>
        <v>72177</v>
      </c>
      <c r="I18" s="75"/>
      <c r="J18" s="74" t="s">
        <v>25</v>
      </c>
      <c r="K18" s="74" t="s">
        <v>25</v>
      </c>
      <c r="L18" s="12"/>
      <c r="M18" s="96">
        <f>M13-M14+M15+M16+M17</f>
        <v>53010</v>
      </c>
      <c r="N18" s="96">
        <f>IF(COUNT(N13:N17)=0,"",N13-N14+N15+N16+N17)</f>
        <v>72177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3818</v>
      </c>
      <c r="D19" s="73" t="s">
        <v>25</v>
      </c>
      <c r="E19" s="73" t="s">
        <v>25</v>
      </c>
      <c r="F19" s="67">
        <v>3718</v>
      </c>
      <c r="G19" s="68">
        <f t="shared" ref="G19:H23" si="1">M19</f>
        <v>3745</v>
      </c>
      <c r="H19" s="68">
        <f t="shared" si="1"/>
        <v>3646</v>
      </c>
      <c r="I19" s="68"/>
      <c r="J19" s="130" t="s">
        <v>25</v>
      </c>
      <c r="K19" s="131" t="s">
        <v>25</v>
      </c>
      <c r="L19" s="12"/>
      <c r="M19" s="91">
        <v>3745</v>
      </c>
      <c r="N19" s="95">
        <v>3646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2243</v>
      </c>
      <c r="D20" s="73" t="s">
        <v>25</v>
      </c>
      <c r="E20" s="73" t="s">
        <v>25</v>
      </c>
      <c r="F20" s="67">
        <v>963</v>
      </c>
      <c r="G20" s="68">
        <f t="shared" si="1"/>
        <v>896</v>
      </c>
      <c r="H20" s="68">
        <f t="shared" si="1"/>
        <v>1028</v>
      </c>
      <c r="I20" s="68"/>
      <c r="J20" s="130" t="s">
        <v>25</v>
      </c>
      <c r="K20" s="131" t="s">
        <v>25</v>
      </c>
      <c r="L20" s="12"/>
      <c r="M20" s="91">
        <v>896</v>
      </c>
      <c r="N20" s="95">
        <v>1028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1878</v>
      </c>
      <c r="D21" s="73" t="s">
        <v>25</v>
      </c>
      <c r="E21" s="73" t="s">
        <v>25</v>
      </c>
      <c r="F21" s="67">
        <v>1878</v>
      </c>
      <c r="G21" s="68">
        <f t="shared" si="1"/>
        <v>1878</v>
      </c>
      <c r="H21" s="68">
        <f t="shared" si="1"/>
        <v>1878</v>
      </c>
      <c r="I21" s="68"/>
      <c r="J21" s="130" t="s">
        <v>25</v>
      </c>
      <c r="K21" s="131" t="s">
        <v>25</v>
      </c>
      <c r="L21" s="12"/>
      <c r="M21" s="91">
        <v>1878</v>
      </c>
      <c r="N21" s="95">
        <v>1878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12107</v>
      </c>
      <c r="D22" s="73" t="s">
        <v>25</v>
      </c>
      <c r="E22" s="73" t="s">
        <v>25</v>
      </c>
      <c r="F22" s="67">
        <v>37426</v>
      </c>
      <c r="G22" s="68">
        <f t="shared" si="1"/>
        <v>46639</v>
      </c>
      <c r="H22" s="68">
        <f t="shared" si="1"/>
        <v>65625</v>
      </c>
      <c r="I22" s="68"/>
      <c r="J22" s="130" t="s">
        <v>25</v>
      </c>
      <c r="K22" s="131" t="s">
        <v>25</v>
      </c>
      <c r="L22" s="12"/>
      <c r="M22" s="91">
        <v>46639</v>
      </c>
      <c r="N22" s="95">
        <v>65625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77444</v>
      </c>
      <c r="D24" s="74">
        <v>75117</v>
      </c>
      <c r="E24" s="74">
        <v>80436</v>
      </c>
      <c r="F24" s="74">
        <v>19698</v>
      </c>
      <c r="G24" s="75">
        <f t="shared" ref="G24:G36" si="2">M24-F24</f>
        <v>17047</v>
      </c>
      <c r="H24" s="75">
        <f t="shared" ref="H24:H36" si="3">N24-M24</f>
        <v>27018</v>
      </c>
      <c r="I24" s="75"/>
      <c r="J24" s="74">
        <f t="shared" ref="J24:J43" si="4">SUM(F24:I24)</f>
        <v>63763</v>
      </c>
      <c r="K24" s="133">
        <f t="shared" ref="K24:K43" si="5">IF(E24=0,"x",J24/E24*100)</f>
        <v>79.27171913073748</v>
      </c>
      <c r="L24" s="12"/>
      <c r="M24" s="96">
        <v>36745</v>
      </c>
      <c r="N24" s="97">
        <v>63763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8931</v>
      </c>
      <c r="D26" s="79">
        <v>17882</v>
      </c>
      <c r="E26" s="79">
        <v>17882</v>
      </c>
      <c r="F26" s="80">
        <v>4470</v>
      </c>
      <c r="G26" s="81">
        <f t="shared" si="2"/>
        <v>4471</v>
      </c>
      <c r="H26" s="82">
        <f t="shared" si="3"/>
        <v>4470</v>
      </c>
      <c r="I26" s="82"/>
      <c r="J26" s="135">
        <f t="shared" si="4"/>
        <v>13411</v>
      </c>
      <c r="K26" s="136">
        <f t="shared" si="5"/>
        <v>74.997203892182085</v>
      </c>
      <c r="L26" s="13"/>
      <c r="M26" s="98">
        <v>8941</v>
      </c>
      <c r="N26" s="99">
        <v>13411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5864</v>
      </c>
      <c r="D27" s="84">
        <v>3963</v>
      </c>
      <c r="E27" s="84">
        <v>5560</v>
      </c>
      <c r="F27" s="85">
        <v>1427</v>
      </c>
      <c r="G27" s="87">
        <f t="shared" si="2"/>
        <v>1386</v>
      </c>
      <c r="H27" s="87">
        <f t="shared" si="3"/>
        <v>1052</v>
      </c>
      <c r="I27" s="87"/>
      <c r="J27" s="137">
        <f t="shared" si="4"/>
        <v>3865</v>
      </c>
      <c r="K27" s="138">
        <f t="shared" si="5"/>
        <v>69.514388489208628</v>
      </c>
      <c r="L27" s="12"/>
      <c r="M27" s="100">
        <v>2813</v>
      </c>
      <c r="N27" s="101">
        <v>3865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2801</v>
      </c>
      <c r="D28" s="66">
        <v>2700</v>
      </c>
      <c r="E28" s="66">
        <v>2700</v>
      </c>
      <c r="F28" s="67">
        <v>730</v>
      </c>
      <c r="G28" s="87">
        <f t="shared" si="2"/>
        <v>402</v>
      </c>
      <c r="H28" s="68">
        <f t="shared" si="3"/>
        <v>370</v>
      </c>
      <c r="I28" s="68"/>
      <c r="J28" s="130">
        <f t="shared" si="4"/>
        <v>1502</v>
      </c>
      <c r="K28" s="134">
        <f t="shared" si="5"/>
        <v>55.629629629629626</v>
      </c>
      <c r="L28" s="12"/>
      <c r="M28" s="91">
        <v>1132</v>
      </c>
      <c r="N28" s="95">
        <v>1502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1243</v>
      </c>
      <c r="D30" s="66">
        <v>595</v>
      </c>
      <c r="E30" s="66">
        <v>595</v>
      </c>
      <c r="F30" s="67">
        <v>96</v>
      </c>
      <c r="G30" s="87">
        <f t="shared" si="2"/>
        <v>56</v>
      </c>
      <c r="H30" s="68">
        <f t="shared" si="3"/>
        <v>267</v>
      </c>
      <c r="I30" s="68"/>
      <c r="J30" s="130">
        <f t="shared" si="4"/>
        <v>419</v>
      </c>
      <c r="K30" s="134">
        <f t="shared" si="5"/>
        <v>70.420168067226896</v>
      </c>
      <c r="L30" s="12"/>
      <c r="M30" s="91">
        <v>152</v>
      </c>
      <c r="N30" s="95">
        <v>419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3128</v>
      </c>
      <c r="D31" s="66">
        <v>1801</v>
      </c>
      <c r="E31" s="66">
        <v>3230</v>
      </c>
      <c r="F31" s="67">
        <v>835</v>
      </c>
      <c r="G31" s="87">
        <f t="shared" si="2"/>
        <v>1055</v>
      </c>
      <c r="H31" s="68">
        <f t="shared" si="3"/>
        <v>464</v>
      </c>
      <c r="I31" s="68"/>
      <c r="J31" s="130">
        <f t="shared" si="4"/>
        <v>2354</v>
      </c>
      <c r="K31" s="134">
        <f t="shared" si="5"/>
        <v>72.879256965944279</v>
      </c>
      <c r="L31" s="12"/>
      <c r="M31" s="91">
        <v>1890</v>
      </c>
      <c r="N31" s="95">
        <v>2354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50579</v>
      </c>
      <c r="D32" s="66">
        <v>51549</v>
      </c>
      <c r="E32" s="66">
        <v>53866</v>
      </c>
      <c r="F32" s="67">
        <v>12301</v>
      </c>
      <c r="G32" s="87">
        <f t="shared" si="2"/>
        <v>12322</v>
      </c>
      <c r="H32" s="68">
        <f t="shared" si="3"/>
        <v>13842</v>
      </c>
      <c r="I32" s="68"/>
      <c r="J32" s="130">
        <f t="shared" si="4"/>
        <v>38465</v>
      </c>
      <c r="K32" s="134">
        <f t="shared" si="5"/>
        <v>71.408680800504953</v>
      </c>
      <c r="L32" s="12"/>
      <c r="M32" s="91">
        <v>24623</v>
      </c>
      <c r="N32" s="95">
        <v>38465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18664</v>
      </c>
      <c r="D33" s="66">
        <v>18257</v>
      </c>
      <c r="E33" s="66">
        <v>18876</v>
      </c>
      <c r="F33" s="67">
        <v>4273</v>
      </c>
      <c r="G33" s="87">
        <f t="shared" si="2"/>
        <v>4991</v>
      </c>
      <c r="H33" s="68">
        <f t="shared" si="3"/>
        <v>4359</v>
      </c>
      <c r="I33" s="68"/>
      <c r="J33" s="130">
        <f t="shared" si="4"/>
        <v>13623</v>
      </c>
      <c r="K33" s="134">
        <f t="shared" si="5"/>
        <v>72.171010807374444</v>
      </c>
      <c r="L33" s="12"/>
      <c r="M33" s="91">
        <v>9264</v>
      </c>
      <c r="N33" s="95">
        <v>13623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358</v>
      </c>
      <c r="D35" s="66">
        <v>307</v>
      </c>
      <c r="E35" s="66">
        <v>390</v>
      </c>
      <c r="F35" s="67">
        <v>99</v>
      </c>
      <c r="G35" s="87">
        <f t="shared" si="2"/>
        <v>102</v>
      </c>
      <c r="H35" s="68">
        <f t="shared" si="3"/>
        <v>100</v>
      </c>
      <c r="I35" s="68"/>
      <c r="J35" s="130">
        <f t="shared" si="4"/>
        <v>301</v>
      </c>
      <c r="K35" s="134">
        <f t="shared" si="5"/>
        <v>77.179487179487182</v>
      </c>
      <c r="L35" s="12"/>
      <c r="M35" s="91">
        <v>201</v>
      </c>
      <c r="N35" s="95">
        <v>301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3197</v>
      </c>
      <c r="D36" s="66">
        <v>1355</v>
      </c>
      <c r="E36" s="66">
        <v>1455</v>
      </c>
      <c r="F36" s="67">
        <v>464</v>
      </c>
      <c r="G36" s="87">
        <f t="shared" si="2"/>
        <v>-151</v>
      </c>
      <c r="H36" s="68">
        <f t="shared" si="3"/>
        <v>593</v>
      </c>
      <c r="I36" s="68"/>
      <c r="J36" s="130">
        <f t="shared" si="4"/>
        <v>906</v>
      </c>
      <c r="K36" s="134">
        <f t="shared" si="5"/>
        <v>62.268041237113401</v>
      </c>
      <c r="L36" s="12"/>
      <c r="M36" s="91">
        <v>313</v>
      </c>
      <c r="N36" s="95">
        <v>906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85833</v>
      </c>
      <c r="D37" s="74">
        <f>SUM(D27:D36)</f>
        <v>80527</v>
      </c>
      <c r="E37" s="74">
        <f>SUM(E27:E36)</f>
        <v>86672</v>
      </c>
      <c r="F37" s="74">
        <f>SUM(F27:F36)</f>
        <v>20225</v>
      </c>
      <c r="G37" s="74">
        <f>SUM(G27:G36)</f>
        <v>20163</v>
      </c>
      <c r="H37" s="74">
        <f>SUM(H27:H36)</f>
        <v>21047</v>
      </c>
      <c r="I37" s="74"/>
      <c r="J37" s="74">
        <f t="shared" si="4"/>
        <v>61435</v>
      </c>
      <c r="K37" s="133">
        <f t="shared" si="5"/>
        <v>70.882176481447303</v>
      </c>
      <c r="L37" s="12"/>
      <c r="M37" s="97">
        <f>SUM(M27:M36)</f>
        <v>40388</v>
      </c>
      <c r="N37" s="97">
        <f>IF(COUNT(N27:N36)=0,"",SUM(N27:N36))</f>
        <v>61435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4917</v>
      </c>
      <c r="D39" s="66">
        <v>4757</v>
      </c>
      <c r="E39" s="66">
        <v>4957</v>
      </c>
      <c r="F39" s="67">
        <v>1501</v>
      </c>
      <c r="G39" s="87">
        <f>M39-F39</f>
        <v>1331</v>
      </c>
      <c r="H39" s="68">
        <f>N39-M39</f>
        <v>925</v>
      </c>
      <c r="I39" s="68"/>
      <c r="J39" s="130">
        <f t="shared" si="4"/>
        <v>3757</v>
      </c>
      <c r="K39" s="134">
        <f t="shared" si="5"/>
        <v>75.79180956223523</v>
      </c>
      <c r="L39" s="12"/>
      <c r="M39" s="91">
        <v>2832</v>
      </c>
      <c r="N39" s="95">
        <v>3757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77444</v>
      </c>
      <c r="D41" s="66">
        <v>75117</v>
      </c>
      <c r="E41" s="66">
        <v>80436</v>
      </c>
      <c r="F41" s="67">
        <v>18100</v>
      </c>
      <c r="G41" s="87">
        <f>M41-F41</f>
        <v>18645</v>
      </c>
      <c r="H41" s="68">
        <f>N41-M41</f>
        <v>19920</v>
      </c>
      <c r="I41" s="68"/>
      <c r="J41" s="130">
        <f t="shared" si="4"/>
        <v>56665</v>
      </c>
      <c r="K41" s="134">
        <f t="shared" si="5"/>
        <v>70.447312148789095</v>
      </c>
      <c r="L41" s="12"/>
      <c r="M41" s="91">
        <v>36745</v>
      </c>
      <c r="N41" s="95">
        <v>56665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3495</v>
      </c>
      <c r="D42" s="66">
        <v>713</v>
      </c>
      <c r="E42" s="66">
        <v>1279</v>
      </c>
      <c r="F42" s="67">
        <v>144</v>
      </c>
      <c r="G42" s="87">
        <f>M42-F42</f>
        <v>519</v>
      </c>
      <c r="H42" s="68">
        <f>N42-M42</f>
        <v>352</v>
      </c>
      <c r="I42" s="68"/>
      <c r="J42" s="130">
        <f t="shared" si="4"/>
        <v>1015</v>
      </c>
      <c r="K42" s="134">
        <f t="shared" si="5"/>
        <v>79.358874120406568</v>
      </c>
      <c r="L42" s="12"/>
      <c r="M42" s="91">
        <v>663</v>
      </c>
      <c r="N42" s="95">
        <v>1015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85856</v>
      </c>
      <c r="D43" s="74">
        <f>SUM(D38:D42)</f>
        <v>80587</v>
      </c>
      <c r="E43" s="74">
        <f>SUM(E38:E42)</f>
        <v>86672</v>
      </c>
      <c r="F43" s="74">
        <f>SUM(F38:F42)</f>
        <v>19745</v>
      </c>
      <c r="G43" s="74">
        <f>SUM(G38:G42)</f>
        <v>20495</v>
      </c>
      <c r="H43" s="74">
        <f>SUM(H38:H42)</f>
        <v>21197</v>
      </c>
      <c r="I43" s="74"/>
      <c r="J43" s="74">
        <f t="shared" si="4"/>
        <v>61437</v>
      </c>
      <c r="K43" s="133">
        <f t="shared" si="5"/>
        <v>70.884484031751896</v>
      </c>
      <c r="L43" s="12"/>
      <c r="M43" s="97">
        <f>SUM(M38:M42)</f>
        <v>40240</v>
      </c>
      <c r="N43" s="97">
        <f>IF(COUNT(N38:N42)=0,"",SUM(N38:N42))</f>
        <v>61437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8412</v>
      </c>
      <c r="D45" s="74">
        <f t="shared" si="6"/>
        <v>5470</v>
      </c>
      <c r="E45" s="74">
        <f t="shared" si="6"/>
        <v>6236</v>
      </c>
      <c r="F45" s="74">
        <f t="shared" si="6"/>
        <v>1645</v>
      </c>
      <c r="G45" s="74">
        <f t="shared" si="6"/>
        <v>1850</v>
      </c>
      <c r="H45" s="74">
        <f t="shared" si="6"/>
        <v>1277</v>
      </c>
      <c r="I45" s="74"/>
      <c r="J45" s="74">
        <f>SUM(F45:I45)</f>
        <v>4772</v>
      </c>
      <c r="K45" s="133">
        <f>IF(ROUND(E45,0)=0,"x",J45/E45*100)</f>
        <v>76.523412443874278</v>
      </c>
      <c r="L45" s="12"/>
      <c r="M45" s="97">
        <f>M43-M41</f>
        <v>3495</v>
      </c>
      <c r="N45" s="97">
        <f>IF(OR(N43="",N41=""),"",N43-N41)</f>
        <v>4772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23</v>
      </c>
      <c r="D46" s="74">
        <f t="shared" si="7"/>
        <v>60</v>
      </c>
      <c r="E46" s="74">
        <f t="shared" si="7"/>
        <v>0</v>
      </c>
      <c r="F46" s="188">
        <f t="shared" si="7"/>
        <v>-480</v>
      </c>
      <c r="G46" s="90">
        <f t="shared" si="7"/>
        <v>332</v>
      </c>
      <c r="H46" s="74">
        <f t="shared" si="7"/>
        <v>150</v>
      </c>
      <c r="I46" s="74"/>
      <c r="J46" s="188">
        <f>SUM(F46:I46)</f>
        <v>2</v>
      </c>
      <c r="K46" s="133" t="str">
        <f>IF(ROUND(E46,0)=0,"x",J46/E46*100)</f>
        <v>x</v>
      </c>
      <c r="L46" s="12"/>
      <c r="M46" s="189">
        <f>M43-M37</f>
        <v>-148</v>
      </c>
      <c r="N46" s="97">
        <f>IF(OR(N43="",N37=""),"",N43-N37)</f>
        <v>2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-77421</v>
      </c>
      <c r="D47" s="74">
        <f t="shared" si="8"/>
        <v>-75057</v>
      </c>
      <c r="E47" s="74">
        <f t="shared" si="8"/>
        <v>-80436</v>
      </c>
      <c r="F47" s="74">
        <f t="shared" si="8"/>
        <v>-18580</v>
      </c>
      <c r="G47" s="74">
        <f t="shared" si="8"/>
        <v>-18313</v>
      </c>
      <c r="H47" s="74">
        <f t="shared" si="8"/>
        <v>-19770</v>
      </c>
      <c r="I47" s="74"/>
      <c r="J47" s="74">
        <f>SUM(F47:I47)</f>
        <v>-56663</v>
      </c>
      <c r="K47" s="133">
        <f>IF(ROUND(E47,0)=0,"x",J47/E47*100)</f>
        <v>70.44482569993535</v>
      </c>
      <c r="L47" s="12"/>
      <c r="M47" s="97">
        <f>M46-M41</f>
        <v>-36893</v>
      </c>
      <c r="N47" s="97">
        <f>IF(OR(N46="",N41=""),"",N46-N41)</f>
        <v>-56663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45" t="s">
        <v>133</v>
      </c>
      <c r="B51" s="237"/>
      <c r="C51" s="245"/>
      <c r="D51" s="245"/>
      <c r="E51" s="236"/>
      <c r="F51" s="245"/>
      <c r="G51" s="245"/>
      <c r="H51" s="245"/>
      <c r="I51" s="245"/>
      <c r="J51" s="236"/>
      <c r="K51" s="237"/>
      <c r="L51" s="237"/>
      <c r="M51" s="245"/>
      <c r="N51" s="245"/>
      <c r="O51" s="245"/>
    </row>
    <row r="52" spans="1:16" ht="15" customHeight="1" x14ac:dyDescent="0.3">
      <c r="A52" s="129" t="s">
        <v>75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134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14EDC-E5D6-440F-B9FC-63A75FD226D0}">
  <dimension ref="A1:P53"/>
  <sheetViews>
    <sheetView workbookViewId="0">
      <selection activeCell="S1" sqref="S1"/>
    </sheetView>
  </sheetViews>
  <sheetFormatPr defaultColWidth="8.6640625" defaultRowHeight="14.4" x14ac:dyDescent="0.3"/>
  <cols>
    <col min="1" max="1" width="36" style="118" customWidth="1"/>
    <col min="2" max="2" width="7.6640625" style="113" customWidth="1"/>
    <col min="3" max="4" width="11" style="114" customWidth="1"/>
    <col min="5" max="5" width="11" style="115" customWidth="1"/>
    <col min="6" max="6" width="9.88671875" style="114" customWidth="1"/>
    <col min="7" max="8" width="9.44140625" style="114" customWidth="1"/>
    <col min="9" max="9" width="11.33203125" style="114" customWidth="1"/>
    <col min="10" max="10" width="10" style="115" customWidth="1"/>
    <col min="11" max="11" width="11.44140625" style="116" customWidth="1"/>
    <col min="12" max="12" width="2.109375" style="116" customWidth="1"/>
    <col min="13" max="15" width="11.44140625" style="114" customWidth="1"/>
    <col min="16" max="16" width="1.109375" style="116" customWidth="1"/>
    <col min="17" max="16384" width="8.6640625" style="116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135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19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195">
        <v>30</v>
      </c>
      <c r="D11" s="196">
        <v>28</v>
      </c>
      <c r="E11" s="196">
        <v>31</v>
      </c>
      <c r="F11" s="197">
        <v>28</v>
      </c>
      <c r="G11" s="198">
        <f t="shared" ref="G11:H17" si="0">M11</f>
        <v>29</v>
      </c>
      <c r="H11" s="198">
        <f t="shared" si="0"/>
        <v>31</v>
      </c>
      <c r="I11" s="198"/>
      <c r="J11" s="36" t="s">
        <v>25</v>
      </c>
      <c r="K11" s="37" t="s">
        <v>25</v>
      </c>
      <c r="L11" s="12"/>
      <c r="M11" s="91">
        <v>29</v>
      </c>
      <c r="N11" s="92">
        <v>31</v>
      </c>
      <c r="O11" s="92"/>
      <c r="P11" s="2"/>
    </row>
    <row r="12" spans="1:16" ht="12.75" customHeight="1" x14ac:dyDescent="0.3">
      <c r="A12" s="56" t="s">
        <v>26</v>
      </c>
      <c r="B12" s="35"/>
      <c r="C12" s="199">
        <v>24.503799999999998</v>
      </c>
      <c r="D12" s="200">
        <v>24.2</v>
      </c>
      <c r="E12" s="200">
        <v>25.6</v>
      </c>
      <c r="F12" s="201">
        <v>23.824400000000001</v>
      </c>
      <c r="G12" s="202">
        <f t="shared" si="0"/>
        <v>24.606000000000002</v>
      </c>
      <c r="H12" s="202">
        <f t="shared" si="0"/>
        <v>25.6098</v>
      </c>
      <c r="I12" s="202"/>
      <c r="J12" s="38" t="s">
        <v>25</v>
      </c>
      <c r="K12" s="37" t="s">
        <v>25</v>
      </c>
      <c r="L12" s="12"/>
      <c r="M12" s="93">
        <v>24.606000000000002</v>
      </c>
      <c r="N12" s="94">
        <v>25.6098</v>
      </c>
      <c r="O12" s="94"/>
      <c r="P12" s="2"/>
    </row>
    <row r="13" spans="1:16" ht="12.75" customHeight="1" x14ac:dyDescent="0.3">
      <c r="A13" s="56" t="s">
        <v>27</v>
      </c>
      <c r="B13" s="18"/>
      <c r="C13" s="195">
        <v>9723</v>
      </c>
      <c r="D13" s="203" t="s">
        <v>25</v>
      </c>
      <c r="E13" s="203" t="s">
        <v>25</v>
      </c>
      <c r="F13" s="197">
        <v>9735</v>
      </c>
      <c r="G13" s="198">
        <f t="shared" si="0"/>
        <v>10166</v>
      </c>
      <c r="H13" s="198">
        <f t="shared" si="0"/>
        <v>10324</v>
      </c>
      <c r="I13" s="198"/>
      <c r="J13" s="36" t="s">
        <v>25</v>
      </c>
      <c r="K13" s="37" t="s">
        <v>25</v>
      </c>
      <c r="L13" s="12"/>
      <c r="M13" s="91">
        <v>10166</v>
      </c>
      <c r="N13" s="95">
        <v>10324</v>
      </c>
      <c r="O13" s="95"/>
      <c r="P13" s="2"/>
    </row>
    <row r="14" spans="1:16" ht="12.75" customHeight="1" x14ac:dyDescent="0.3">
      <c r="A14" s="56" t="s">
        <v>28</v>
      </c>
      <c r="B14" s="18"/>
      <c r="C14" s="195">
        <v>7548</v>
      </c>
      <c r="D14" s="203" t="s">
        <v>25</v>
      </c>
      <c r="E14" s="203" t="s">
        <v>25</v>
      </c>
      <c r="F14" s="197">
        <v>7650</v>
      </c>
      <c r="G14" s="198">
        <f t="shared" si="0"/>
        <v>7754</v>
      </c>
      <c r="H14" s="198">
        <f t="shared" si="0"/>
        <v>7926</v>
      </c>
      <c r="I14" s="198"/>
      <c r="J14" s="36" t="s">
        <v>25</v>
      </c>
      <c r="K14" s="37" t="s">
        <v>25</v>
      </c>
      <c r="L14" s="12"/>
      <c r="M14" s="91">
        <v>7754</v>
      </c>
      <c r="N14" s="95">
        <v>7926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195">
        <v>64</v>
      </c>
      <c r="D15" s="203" t="s">
        <v>25</v>
      </c>
      <c r="E15" s="203" t="s">
        <v>25</v>
      </c>
      <c r="F15" s="197">
        <v>64</v>
      </c>
      <c r="G15" s="198">
        <f t="shared" si="0"/>
        <v>10</v>
      </c>
      <c r="H15" s="198">
        <f t="shared" si="0"/>
        <v>77</v>
      </c>
      <c r="I15" s="198"/>
      <c r="J15" s="36" t="s">
        <v>25</v>
      </c>
      <c r="K15" s="37" t="s">
        <v>25</v>
      </c>
      <c r="L15" s="12"/>
      <c r="M15" s="91">
        <v>10</v>
      </c>
      <c r="N15" s="95">
        <v>77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195">
        <v>1529</v>
      </c>
      <c r="D16" s="203" t="s">
        <v>25</v>
      </c>
      <c r="E16" s="203" t="s">
        <v>25</v>
      </c>
      <c r="F16" s="197">
        <v>9451</v>
      </c>
      <c r="G16" s="198">
        <f t="shared" si="0"/>
        <v>11912</v>
      </c>
      <c r="H16" s="198">
        <f t="shared" si="0"/>
        <v>14044</v>
      </c>
      <c r="I16" s="198"/>
      <c r="J16" s="36" t="s">
        <v>25</v>
      </c>
      <c r="K16" s="37" t="s">
        <v>25</v>
      </c>
      <c r="L16" s="12"/>
      <c r="M16" s="91">
        <v>11912</v>
      </c>
      <c r="N16" s="95">
        <v>14044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195">
        <v>2233</v>
      </c>
      <c r="D17" s="203" t="s">
        <v>25</v>
      </c>
      <c r="E17" s="203" t="s">
        <v>25</v>
      </c>
      <c r="F17" s="197">
        <v>2602</v>
      </c>
      <c r="G17" s="198">
        <f t="shared" si="0"/>
        <v>3672</v>
      </c>
      <c r="H17" s="198">
        <f t="shared" si="0"/>
        <v>4685</v>
      </c>
      <c r="I17" s="198"/>
      <c r="J17" s="36" t="s">
        <v>25</v>
      </c>
      <c r="K17" s="37" t="s">
        <v>25</v>
      </c>
      <c r="L17" s="12"/>
      <c r="M17" s="91">
        <v>3672</v>
      </c>
      <c r="N17" s="95">
        <v>4685</v>
      </c>
      <c r="O17" s="95"/>
      <c r="P17" s="2"/>
    </row>
    <row r="18" spans="1:16" ht="12.75" customHeight="1" x14ac:dyDescent="0.3">
      <c r="A18" s="57" t="s">
        <v>34</v>
      </c>
      <c r="B18" s="19"/>
      <c r="C18" s="39">
        <f>C13-C14+C15+C16+C17</f>
        <v>6001</v>
      </c>
      <c r="D18" s="39" t="s">
        <v>25</v>
      </c>
      <c r="E18" s="39" t="s">
        <v>25</v>
      </c>
      <c r="F18" s="39">
        <f>F13-F14+F15+F16+F17</f>
        <v>14202</v>
      </c>
      <c r="G18" s="39">
        <f>G13-G14+G15+G16+G17</f>
        <v>18006</v>
      </c>
      <c r="H18" s="204">
        <f>H13-H14+H15+H16+H17</f>
        <v>21204</v>
      </c>
      <c r="I18" s="204"/>
      <c r="J18" s="39" t="s">
        <v>25</v>
      </c>
      <c r="K18" s="39" t="s">
        <v>25</v>
      </c>
      <c r="L18" s="12"/>
      <c r="M18" s="96">
        <f>M13-M14+M15+M16+M17</f>
        <v>18006</v>
      </c>
      <c r="N18" s="96">
        <f>IF(COUNT(N13:N17)=0,"",N13-N14+N15+N16+N17)</f>
        <v>21204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195">
        <v>2054</v>
      </c>
      <c r="D19" s="203" t="s">
        <v>25</v>
      </c>
      <c r="E19" s="203" t="s">
        <v>25</v>
      </c>
      <c r="F19" s="197">
        <v>1964</v>
      </c>
      <c r="G19" s="198">
        <f t="shared" ref="G19:H23" si="1">M19</f>
        <v>2291</v>
      </c>
      <c r="H19" s="198">
        <f t="shared" si="1"/>
        <v>2277</v>
      </c>
      <c r="I19" s="198"/>
      <c r="J19" s="36" t="s">
        <v>25</v>
      </c>
      <c r="K19" s="37" t="s">
        <v>25</v>
      </c>
      <c r="L19" s="12"/>
      <c r="M19" s="91">
        <v>2291</v>
      </c>
      <c r="N19" s="95">
        <v>2277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195">
        <v>658</v>
      </c>
      <c r="D20" s="203" t="s">
        <v>25</v>
      </c>
      <c r="E20" s="203" t="s">
        <v>25</v>
      </c>
      <c r="F20" s="197">
        <v>205</v>
      </c>
      <c r="G20" s="198">
        <f t="shared" si="1"/>
        <v>217</v>
      </c>
      <c r="H20" s="198">
        <f t="shared" si="1"/>
        <v>229</v>
      </c>
      <c r="I20" s="198"/>
      <c r="J20" s="36" t="s">
        <v>25</v>
      </c>
      <c r="K20" s="37" t="s">
        <v>25</v>
      </c>
      <c r="L20" s="12"/>
      <c r="M20" s="91">
        <v>217</v>
      </c>
      <c r="N20" s="95">
        <v>229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195">
        <v>920</v>
      </c>
      <c r="D21" s="203" t="s">
        <v>25</v>
      </c>
      <c r="E21" s="203" t="s">
        <v>25</v>
      </c>
      <c r="F21" s="197">
        <v>1458</v>
      </c>
      <c r="G21" s="198">
        <f t="shared" si="1"/>
        <v>1458</v>
      </c>
      <c r="H21" s="198">
        <f t="shared" si="1"/>
        <v>1458</v>
      </c>
      <c r="I21" s="198"/>
      <c r="J21" s="36" t="s">
        <v>25</v>
      </c>
      <c r="K21" s="37" t="s">
        <v>25</v>
      </c>
      <c r="L21" s="12"/>
      <c r="M21" s="91">
        <v>1458</v>
      </c>
      <c r="N21" s="95">
        <v>1458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195">
        <v>2369</v>
      </c>
      <c r="D22" s="203" t="s">
        <v>25</v>
      </c>
      <c r="E22" s="203" t="s">
        <v>25</v>
      </c>
      <c r="F22" s="197">
        <v>10251</v>
      </c>
      <c r="G22" s="198">
        <f t="shared" si="1"/>
        <v>13366</v>
      </c>
      <c r="H22" s="198">
        <f t="shared" si="1"/>
        <v>16715</v>
      </c>
      <c r="I22" s="198"/>
      <c r="J22" s="36" t="s">
        <v>25</v>
      </c>
      <c r="K22" s="37" t="s">
        <v>25</v>
      </c>
      <c r="L22" s="12"/>
      <c r="M22" s="91">
        <v>13366</v>
      </c>
      <c r="N22" s="95">
        <v>16715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195">
        <v>0</v>
      </c>
      <c r="D23" s="203" t="s">
        <v>25</v>
      </c>
      <c r="E23" s="203" t="s">
        <v>25</v>
      </c>
      <c r="F23" s="197">
        <v>0</v>
      </c>
      <c r="G23" s="198">
        <f t="shared" si="1"/>
        <v>0</v>
      </c>
      <c r="H23" s="198">
        <f t="shared" si="1"/>
        <v>0</v>
      </c>
      <c r="I23" s="198"/>
      <c r="J23" s="36" t="s">
        <v>25</v>
      </c>
      <c r="K23" s="37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204">
        <v>19561</v>
      </c>
      <c r="D24" s="39">
        <v>19350</v>
      </c>
      <c r="E24" s="39">
        <v>22295</v>
      </c>
      <c r="F24" s="39">
        <v>4951</v>
      </c>
      <c r="G24" s="204">
        <f t="shared" ref="G24:G36" si="2">M24-F24</f>
        <v>5667</v>
      </c>
      <c r="H24" s="204">
        <f t="shared" ref="H24:H36" si="3">N24-M24</f>
        <v>5533</v>
      </c>
      <c r="I24" s="204"/>
      <c r="J24" s="39">
        <f t="shared" ref="J24:J43" si="4">SUM(F24:I24)</f>
        <v>16151</v>
      </c>
      <c r="K24" s="40">
        <f t="shared" ref="K24:K43" si="5">IF(E24=0,"x",J24/E24*100)</f>
        <v>72.442251625925095</v>
      </c>
      <c r="L24" s="12"/>
      <c r="M24" s="96">
        <v>10618</v>
      </c>
      <c r="N24" s="97">
        <v>16151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195">
        <v>0</v>
      </c>
      <c r="D25" s="203">
        <v>0</v>
      </c>
      <c r="E25" s="203">
        <v>0</v>
      </c>
      <c r="F25" s="205">
        <v>0</v>
      </c>
      <c r="G25" s="206">
        <f t="shared" si="2"/>
        <v>0</v>
      </c>
      <c r="H25" s="198">
        <f t="shared" si="3"/>
        <v>0</v>
      </c>
      <c r="I25" s="198"/>
      <c r="J25" s="36">
        <f t="shared" si="4"/>
        <v>0</v>
      </c>
      <c r="K25" s="41" t="str">
        <f t="shared" si="5"/>
        <v>x</v>
      </c>
      <c r="L25" s="12"/>
      <c r="M25" s="91">
        <v>0</v>
      </c>
      <c r="N25" s="95">
        <v>0</v>
      </c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207">
        <v>2181</v>
      </c>
      <c r="D26" s="208">
        <v>6290</v>
      </c>
      <c r="E26" s="208">
        <v>6290</v>
      </c>
      <c r="F26" s="209">
        <v>1572</v>
      </c>
      <c r="G26" s="210">
        <f t="shared" si="2"/>
        <v>1572</v>
      </c>
      <c r="H26" s="211">
        <f t="shared" si="3"/>
        <v>1572</v>
      </c>
      <c r="I26" s="211"/>
      <c r="J26" s="42">
        <f t="shared" si="4"/>
        <v>4716</v>
      </c>
      <c r="K26" s="43">
        <f t="shared" si="5"/>
        <v>74.976152623211448</v>
      </c>
      <c r="L26" s="13"/>
      <c r="M26" s="98">
        <v>3144</v>
      </c>
      <c r="N26" s="99">
        <v>4716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212">
        <v>1593</v>
      </c>
      <c r="D27" s="213">
        <v>1530</v>
      </c>
      <c r="E27" s="213">
        <v>1550</v>
      </c>
      <c r="F27" s="214">
        <v>399</v>
      </c>
      <c r="G27" s="215">
        <f t="shared" si="2"/>
        <v>495</v>
      </c>
      <c r="H27" s="215">
        <f t="shared" si="3"/>
        <v>362</v>
      </c>
      <c r="I27" s="215"/>
      <c r="J27" s="44">
        <f t="shared" si="4"/>
        <v>1256</v>
      </c>
      <c r="K27" s="45">
        <f t="shared" si="5"/>
        <v>81.032258064516128</v>
      </c>
      <c r="L27" s="12"/>
      <c r="M27" s="100">
        <v>894</v>
      </c>
      <c r="N27" s="101">
        <v>1256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195">
        <v>655</v>
      </c>
      <c r="D28" s="196">
        <v>692</v>
      </c>
      <c r="E28" s="196">
        <v>672</v>
      </c>
      <c r="F28" s="197">
        <v>180</v>
      </c>
      <c r="G28" s="215">
        <f t="shared" si="2"/>
        <v>113</v>
      </c>
      <c r="H28" s="198">
        <f t="shared" si="3"/>
        <v>114</v>
      </c>
      <c r="I28" s="198"/>
      <c r="J28" s="36">
        <f t="shared" si="4"/>
        <v>407</v>
      </c>
      <c r="K28" s="41">
        <f t="shared" si="5"/>
        <v>60.56547619047619</v>
      </c>
      <c r="L28" s="12"/>
      <c r="M28" s="91">
        <v>293</v>
      </c>
      <c r="N28" s="95">
        <v>407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195">
        <v>0</v>
      </c>
      <c r="D29" s="196">
        <v>0</v>
      </c>
      <c r="E29" s="196">
        <v>0</v>
      </c>
      <c r="F29" s="197">
        <v>0</v>
      </c>
      <c r="G29" s="215">
        <f t="shared" si="2"/>
        <v>0</v>
      </c>
      <c r="H29" s="198">
        <f t="shared" si="3"/>
        <v>0</v>
      </c>
      <c r="I29" s="198"/>
      <c r="J29" s="36">
        <f t="shared" si="4"/>
        <v>0</v>
      </c>
      <c r="K29" s="41" t="str">
        <f t="shared" si="5"/>
        <v>x</v>
      </c>
      <c r="L29" s="12"/>
      <c r="M29" s="91">
        <v>0</v>
      </c>
      <c r="N29" s="95">
        <v>0</v>
      </c>
      <c r="O29" s="95"/>
      <c r="P29" s="2"/>
    </row>
    <row r="30" spans="1:16" ht="12.75" customHeight="1" x14ac:dyDescent="0.3">
      <c r="A30" s="56" t="s">
        <v>48</v>
      </c>
      <c r="B30" s="20">
        <v>511</v>
      </c>
      <c r="C30" s="195">
        <v>113</v>
      </c>
      <c r="D30" s="196">
        <v>220</v>
      </c>
      <c r="E30" s="196">
        <v>200</v>
      </c>
      <c r="F30" s="197">
        <v>29</v>
      </c>
      <c r="G30" s="215">
        <f t="shared" si="2"/>
        <v>11</v>
      </c>
      <c r="H30" s="198">
        <f t="shared" si="3"/>
        <v>95</v>
      </c>
      <c r="I30" s="198"/>
      <c r="J30" s="36">
        <f t="shared" si="4"/>
        <v>135</v>
      </c>
      <c r="K30" s="41">
        <f t="shared" si="5"/>
        <v>67.5</v>
      </c>
      <c r="L30" s="12"/>
      <c r="M30" s="91">
        <v>40</v>
      </c>
      <c r="N30" s="95">
        <v>135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195">
        <v>1082</v>
      </c>
      <c r="D31" s="196">
        <v>1535</v>
      </c>
      <c r="E31" s="196">
        <v>1535</v>
      </c>
      <c r="F31" s="197">
        <v>249</v>
      </c>
      <c r="G31" s="215">
        <f t="shared" si="2"/>
        <v>291</v>
      </c>
      <c r="H31" s="198">
        <f t="shared" si="3"/>
        <v>685</v>
      </c>
      <c r="I31" s="198"/>
      <c r="J31" s="36">
        <f t="shared" si="4"/>
        <v>1225</v>
      </c>
      <c r="K31" s="41">
        <f t="shared" si="5"/>
        <v>79.804560260586328</v>
      </c>
      <c r="L31" s="12"/>
      <c r="M31" s="91">
        <v>540</v>
      </c>
      <c r="N31" s="95">
        <v>1225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195">
        <v>12874</v>
      </c>
      <c r="D32" s="196">
        <v>12251</v>
      </c>
      <c r="E32" s="196">
        <v>14314</v>
      </c>
      <c r="F32" s="197">
        <v>2980</v>
      </c>
      <c r="G32" s="215">
        <f t="shared" si="2"/>
        <v>3572</v>
      </c>
      <c r="H32" s="198">
        <f t="shared" si="3"/>
        <v>3391</v>
      </c>
      <c r="I32" s="198"/>
      <c r="J32" s="36">
        <f t="shared" si="4"/>
        <v>9943</v>
      </c>
      <c r="K32" s="41">
        <f t="shared" si="5"/>
        <v>69.463462344557783</v>
      </c>
      <c r="L32" s="12"/>
      <c r="M32" s="91">
        <v>6552</v>
      </c>
      <c r="N32" s="95">
        <v>9943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195">
        <v>4737</v>
      </c>
      <c r="D33" s="196">
        <v>4432</v>
      </c>
      <c r="E33" s="196">
        <v>5281</v>
      </c>
      <c r="F33" s="197">
        <v>1073</v>
      </c>
      <c r="G33" s="215">
        <f t="shared" si="2"/>
        <v>1234</v>
      </c>
      <c r="H33" s="198">
        <f t="shared" si="3"/>
        <v>1240</v>
      </c>
      <c r="I33" s="198"/>
      <c r="J33" s="36">
        <f t="shared" si="4"/>
        <v>3547</v>
      </c>
      <c r="K33" s="41">
        <f t="shared" si="5"/>
        <v>67.165309600454464</v>
      </c>
      <c r="L33" s="12"/>
      <c r="M33" s="91">
        <v>2307</v>
      </c>
      <c r="N33" s="95">
        <v>3547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195">
        <v>0</v>
      </c>
      <c r="D34" s="196">
        <v>0</v>
      </c>
      <c r="E34" s="196">
        <v>0</v>
      </c>
      <c r="F34" s="197">
        <v>0</v>
      </c>
      <c r="G34" s="215">
        <f t="shared" si="2"/>
        <v>0</v>
      </c>
      <c r="H34" s="198">
        <f t="shared" si="3"/>
        <v>0</v>
      </c>
      <c r="I34" s="198"/>
      <c r="J34" s="36">
        <f t="shared" si="4"/>
        <v>0</v>
      </c>
      <c r="K34" s="41" t="str">
        <f t="shared" si="5"/>
        <v>x</v>
      </c>
      <c r="L34" s="12"/>
      <c r="M34" s="91">
        <v>0</v>
      </c>
      <c r="N34" s="95">
        <v>0</v>
      </c>
      <c r="O34" s="95"/>
      <c r="P34" s="2"/>
    </row>
    <row r="35" spans="1:16" ht="12.75" customHeight="1" x14ac:dyDescent="0.3">
      <c r="A35" s="56" t="s">
        <v>54</v>
      </c>
      <c r="B35" s="20">
        <v>551</v>
      </c>
      <c r="C35" s="195">
        <v>295</v>
      </c>
      <c r="D35" s="196">
        <v>330</v>
      </c>
      <c r="E35" s="196">
        <v>388</v>
      </c>
      <c r="F35" s="197">
        <v>90</v>
      </c>
      <c r="G35" s="215">
        <f t="shared" si="2"/>
        <v>98</v>
      </c>
      <c r="H35" s="198">
        <f t="shared" si="3"/>
        <v>100</v>
      </c>
      <c r="I35" s="198"/>
      <c r="J35" s="36">
        <f t="shared" si="4"/>
        <v>288</v>
      </c>
      <c r="K35" s="41">
        <f t="shared" si="5"/>
        <v>74.226804123711347</v>
      </c>
      <c r="L35" s="12"/>
      <c r="M35" s="91">
        <v>188</v>
      </c>
      <c r="N35" s="95">
        <v>288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195">
        <v>297</v>
      </c>
      <c r="D36" s="196">
        <v>220</v>
      </c>
      <c r="E36" s="196">
        <v>215</v>
      </c>
      <c r="F36" s="197">
        <v>21</v>
      </c>
      <c r="G36" s="215">
        <f t="shared" si="2"/>
        <v>14</v>
      </c>
      <c r="H36" s="198">
        <f t="shared" si="3"/>
        <v>128</v>
      </c>
      <c r="I36" s="198"/>
      <c r="J36" s="36">
        <f t="shared" si="4"/>
        <v>163</v>
      </c>
      <c r="K36" s="41">
        <f t="shared" si="5"/>
        <v>75.813953488372093</v>
      </c>
      <c r="L36" s="12"/>
      <c r="M36" s="91">
        <v>35</v>
      </c>
      <c r="N36" s="95">
        <v>163</v>
      </c>
      <c r="O36" s="95"/>
      <c r="P36" s="2"/>
    </row>
    <row r="37" spans="1:16" ht="12.75" customHeight="1" x14ac:dyDescent="0.3">
      <c r="A37" s="57" t="s">
        <v>57</v>
      </c>
      <c r="B37" s="19"/>
      <c r="C37" s="39">
        <v>21646</v>
      </c>
      <c r="D37" s="39">
        <f>SUM(D27:D36)</f>
        <v>21210</v>
      </c>
      <c r="E37" s="39">
        <f>SUM(E27:E36)</f>
        <v>24155</v>
      </c>
      <c r="F37" s="39">
        <f>SUM(F27:F36)</f>
        <v>5021</v>
      </c>
      <c r="G37" s="39">
        <f>SUM(G27:G36)</f>
        <v>5828</v>
      </c>
      <c r="H37" s="39">
        <f>SUM(H27:H36)</f>
        <v>6115</v>
      </c>
      <c r="I37" s="39"/>
      <c r="J37" s="39">
        <f t="shared" si="4"/>
        <v>16964</v>
      </c>
      <c r="K37" s="40">
        <f t="shared" si="5"/>
        <v>70.229766093976394</v>
      </c>
      <c r="L37" s="12"/>
      <c r="M37" s="97">
        <f>SUM(M27:M36)</f>
        <v>10849</v>
      </c>
      <c r="N37" s="97">
        <f>IF(COUNT(N27:N36)=0,"",SUM(N27:N36))</f>
        <v>16964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195">
        <v>0</v>
      </c>
      <c r="D38" s="196">
        <v>0</v>
      </c>
      <c r="E38" s="196">
        <v>0</v>
      </c>
      <c r="F38" s="197">
        <v>0</v>
      </c>
      <c r="G38" s="215">
        <f>M38-F38</f>
        <v>0</v>
      </c>
      <c r="H38" s="198">
        <f>N38-M38</f>
        <v>0</v>
      </c>
      <c r="I38" s="198"/>
      <c r="J38" s="36">
        <f t="shared" si="4"/>
        <v>0</v>
      </c>
      <c r="K38" s="41" t="str">
        <f t="shared" si="5"/>
        <v>x</v>
      </c>
      <c r="L38" s="12"/>
      <c r="M38" s="91">
        <v>0</v>
      </c>
      <c r="N38" s="95">
        <v>0</v>
      </c>
      <c r="O38" s="95"/>
      <c r="P38" s="2"/>
    </row>
    <row r="39" spans="1:16" ht="12.75" customHeight="1" x14ac:dyDescent="0.3">
      <c r="A39" s="56" t="s">
        <v>59</v>
      </c>
      <c r="B39" s="20">
        <v>602</v>
      </c>
      <c r="C39" s="195">
        <v>1067</v>
      </c>
      <c r="D39" s="196">
        <v>1140</v>
      </c>
      <c r="E39" s="196">
        <v>1140</v>
      </c>
      <c r="F39" s="197">
        <v>305</v>
      </c>
      <c r="G39" s="215">
        <f>M39-F39</f>
        <v>292</v>
      </c>
      <c r="H39" s="198">
        <f>N39-M39</f>
        <v>109</v>
      </c>
      <c r="I39" s="198"/>
      <c r="J39" s="36">
        <f t="shared" si="4"/>
        <v>706</v>
      </c>
      <c r="K39" s="41">
        <f t="shared" si="5"/>
        <v>61.929824561403514</v>
      </c>
      <c r="L39" s="12"/>
      <c r="M39" s="91">
        <v>597</v>
      </c>
      <c r="N39" s="95">
        <v>706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195">
        <v>0</v>
      </c>
      <c r="D40" s="196">
        <v>0</v>
      </c>
      <c r="E40" s="196">
        <v>0</v>
      </c>
      <c r="F40" s="197">
        <v>0</v>
      </c>
      <c r="G40" s="215">
        <f>M40-F40</f>
        <v>0</v>
      </c>
      <c r="H40" s="198">
        <f>N40-M40</f>
        <v>0</v>
      </c>
      <c r="I40" s="198"/>
      <c r="J40" s="36">
        <f t="shared" si="4"/>
        <v>0</v>
      </c>
      <c r="K40" s="41" t="str">
        <f t="shared" si="5"/>
        <v>x</v>
      </c>
      <c r="L40" s="12"/>
      <c r="M40" s="91">
        <v>0</v>
      </c>
      <c r="N40" s="95">
        <v>0</v>
      </c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195">
        <v>19561</v>
      </c>
      <c r="D41" s="196">
        <v>19350</v>
      </c>
      <c r="E41" s="196">
        <v>22295</v>
      </c>
      <c r="F41" s="197">
        <v>4951</v>
      </c>
      <c r="G41" s="215">
        <f>M41-F41</f>
        <v>5667</v>
      </c>
      <c r="H41" s="198">
        <f>N41-M41</f>
        <v>5533</v>
      </c>
      <c r="I41" s="198"/>
      <c r="J41" s="36">
        <f t="shared" si="4"/>
        <v>16151</v>
      </c>
      <c r="K41" s="41">
        <f t="shared" si="5"/>
        <v>72.442251625925095</v>
      </c>
      <c r="L41" s="12"/>
      <c r="M41" s="91">
        <v>10618</v>
      </c>
      <c r="N41" s="95">
        <v>16151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195">
        <v>1018</v>
      </c>
      <c r="D42" s="196">
        <v>720</v>
      </c>
      <c r="E42" s="196">
        <v>720</v>
      </c>
      <c r="F42" s="197">
        <v>89</v>
      </c>
      <c r="G42" s="215">
        <f>M42-F42</f>
        <v>219</v>
      </c>
      <c r="H42" s="198">
        <f>N42-M42</f>
        <v>324</v>
      </c>
      <c r="I42" s="198"/>
      <c r="J42" s="36">
        <f t="shared" si="4"/>
        <v>632</v>
      </c>
      <c r="K42" s="41">
        <f t="shared" si="5"/>
        <v>87.777777777777771</v>
      </c>
      <c r="L42" s="12"/>
      <c r="M42" s="91">
        <v>308</v>
      </c>
      <c r="N42" s="95">
        <v>632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39">
        <v>21646</v>
      </c>
      <c r="D43" s="39">
        <f>SUM(D38:D42)</f>
        <v>21210</v>
      </c>
      <c r="E43" s="39">
        <f>SUM(E38:E42)</f>
        <v>24155</v>
      </c>
      <c r="F43" s="39">
        <f>SUM(F38:F42)</f>
        <v>5345</v>
      </c>
      <c r="G43" s="39">
        <f>SUM(G38:G42)</f>
        <v>6178</v>
      </c>
      <c r="H43" s="39">
        <f>SUM(H38:H42)</f>
        <v>5966</v>
      </c>
      <c r="I43" s="39"/>
      <c r="J43" s="39">
        <f t="shared" si="4"/>
        <v>17489</v>
      </c>
      <c r="K43" s="40">
        <f t="shared" si="5"/>
        <v>72.403229145104532</v>
      </c>
      <c r="L43" s="12"/>
      <c r="M43" s="97">
        <f>SUM(M38:M42)</f>
        <v>11523</v>
      </c>
      <c r="N43" s="97">
        <f>IF(COUNT(N38:N42)=0,"",SUM(N38:N42))</f>
        <v>17489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216"/>
      <c r="D44" s="46"/>
      <c r="E44" s="46"/>
      <c r="F44" s="216"/>
      <c r="G44" s="216"/>
      <c r="H44" s="216"/>
      <c r="I44" s="216"/>
      <c r="J44" s="46"/>
      <c r="K44" s="47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39">
        <f t="shared" ref="C45:H45" si="6">C43-C41</f>
        <v>2085</v>
      </c>
      <c r="D45" s="39">
        <f t="shared" si="6"/>
        <v>1860</v>
      </c>
      <c r="E45" s="39">
        <f t="shared" si="6"/>
        <v>1860</v>
      </c>
      <c r="F45" s="39">
        <f t="shared" si="6"/>
        <v>394</v>
      </c>
      <c r="G45" s="39">
        <f t="shared" si="6"/>
        <v>511</v>
      </c>
      <c r="H45" s="39">
        <f t="shared" si="6"/>
        <v>433</v>
      </c>
      <c r="I45" s="39"/>
      <c r="J45" s="39">
        <f>SUM(F45:I45)</f>
        <v>1338</v>
      </c>
      <c r="K45" s="40">
        <f>IF(ROUND(E45,0)=0,"x",J45/E45*100)</f>
        <v>71.935483870967744</v>
      </c>
      <c r="L45" s="12"/>
      <c r="M45" s="97">
        <f>M43-M41</f>
        <v>905</v>
      </c>
      <c r="N45" s="97">
        <f>IF(OR(N43="",N41=""),"",N43-N41)</f>
        <v>1338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39">
        <f t="shared" ref="C46:H46" si="7">C43-C37</f>
        <v>0</v>
      </c>
      <c r="D46" s="39">
        <f t="shared" si="7"/>
        <v>0</v>
      </c>
      <c r="E46" s="39">
        <f t="shared" si="7"/>
        <v>0</v>
      </c>
      <c r="F46" s="48">
        <f t="shared" si="7"/>
        <v>324</v>
      </c>
      <c r="G46" s="48">
        <f t="shared" si="7"/>
        <v>350</v>
      </c>
      <c r="H46" s="48">
        <f t="shared" si="7"/>
        <v>-149</v>
      </c>
      <c r="I46" s="48"/>
      <c r="J46" s="48">
        <f>SUM(F46:I46)</f>
        <v>525</v>
      </c>
      <c r="K46" s="127" t="str">
        <f>IF(ROUND(E46,0)=0,"x",J46/E46*100)</f>
        <v>x</v>
      </c>
      <c r="L46" s="128"/>
      <c r="M46" s="104">
        <f>M43-M37</f>
        <v>674</v>
      </c>
      <c r="N46" s="97">
        <f>IF(OR(N43="",N37=""),"",N43-N37)</f>
        <v>525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39">
        <f t="shared" ref="C47:H47" si="8">C46-C41</f>
        <v>-19561</v>
      </c>
      <c r="D47" s="39">
        <f t="shared" si="8"/>
        <v>-19350</v>
      </c>
      <c r="E47" s="39">
        <f t="shared" si="8"/>
        <v>-22295</v>
      </c>
      <c r="F47" s="39">
        <f t="shared" si="8"/>
        <v>-4627</v>
      </c>
      <c r="G47" s="39">
        <f t="shared" si="8"/>
        <v>-5317</v>
      </c>
      <c r="H47" s="39">
        <f t="shared" si="8"/>
        <v>-5682</v>
      </c>
      <c r="I47" s="39"/>
      <c r="J47" s="39">
        <f>SUM(F47:I47)</f>
        <v>-15626</v>
      </c>
      <c r="K47" s="40">
        <f>IF(ROUND(E47,0)=0,"x",J47/E47*100)</f>
        <v>70.087463556851318</v>
      </c>
      <c r="L47" s="12"/>
      <c r="M47" s="97">
        <f>M46-M41</f>
        <v>-9944</v>
      </c>
      <c r="N47" s="97">
        <f>IF(OR(N46="",N41=""),"",N46-N41)</f>
        <v>-15626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136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29" t="s">
        <v>71</v>
      </c>
      <c r="B52" s="117"/>
      <c r="C52" s="117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137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E11A6-AAA0-4F3D-963A-E04253B4924B}">
  <dimension ref="A1:P53"/>
  <sheetViews>
    <sheetView workbookViewId="0">
      <selection activeCell="X1" sqref="X1"/>
    </sheetView>
  </sheetViews>
  <sheetFormatPr defaultColWidth="8.6640625" defaultRowHeight="14.4" x14ac:dyDescent="0.3"/>
  <cols>
    <col min="1" max="1" width="36" style="125" customWidth="1"/>
    <col min="2" max="2" width="7.6640625" style="120" customWidth="1"/>
    <col min="3" max="4" width="11" style="121" customWidth="1"/>
    <col min="5" max="5" width="11" style="122" customWidth="1"/>
    <col min="6" max="6" width="9.88671875" style="121" customWidth="1"/>
    <col min="7" max="8" width="9.44140625" style="121" customWidth="1"/>
    <col min="9" max="9" width="11.33203125" style="121" customWidth="1"/>
    <col min="10" max="10" width="10" style="122" customWidth="1"/>
    <col min="11" max="11" width="11.44140625" style="123" customWidth="1"/>
    <col min="12" max="12" width="2.109375" style="123" customWidth="1"/>
    <col min="13" max="15" width="11.44140625" style="121" customWidth="1"/>
    <col min="16" max="16" width="1.109375" style="123" customWidth="1"/>
    <col min="17" max="16384" width="8.6640625" style="123"/>
  </cols>
  <sheetData>
    <row r="1" spans="1:16" ht="23.4" x14ac:dyDescent="0.45">
      <c r="A1" s="217"/>
      <c r="B1" s="218"/>
      <c r="C1" s="219"/>
      <c r="D1" s="219"/>
      <c r="E1" s="220"/>
      <c r="F1" s="219"/>
      <c r="G1" s="219"/>
      <c r="H1" s="219"/>
      <c r="I1" s="219"/>
      <c r="J1" s="220"/>
      <c r="K1" s="221"/>
      <c r="L1" s="221"/>
      <c r="M1" s="219"/>
      <c r="N1" s="219"/>
      <c r="O1" s="219"/>
      <c r="P1" s="1"/>
    </row>
    <row r="2" spans="1:16" ht="1.5" customHeight="1" x14ac:dyDescent="0.3">
      <c r="A2" s="49"/>
      <c r="B2" s="14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2"/>
    </row>
    <row r="3" spans="1:16" ht="17.399999999999999" x14ac:dyDescent="0.3">
      <c r="A3" s="50" t="s">
        <v>0</v>
      </c>
      <c r="B3" s="15"/>
      <c r="C3" s="4"/>
      <c r="D3" s="4"/>
      <c r="E3" s="4"/>
      <c r="F3" s="5"/>
      <c r="G3" s="5"/>
      <c r="H3" s="4"/>
      <c r="I3" s="4"/>
      <c r="J3" s="4"/>
      <c r="K3" s="4"/>
      <c r="L3" s="4"/>
      <c r="M3" s="4"/>
      <c r="N3" s="4"/>
      <c r="O3" s="4"/>
      <c r="P3" s="2"/>
    </row>
    <row r="4" spans="1:16" ht="17.399999999999999" x14ac:dyDescent="0.3">
      <c r="A4" s="51"/>
      <c r="B4" s="14"/>
      <c r="C4" s="2"/>
      <c r="D4" s="2"/>
      <c r="E4" s="2"/>
      <c r="F4" s="6"/>
      <c r="G4" s="6"/>
      <c r="H4" s="2"/>
      <c r="I4" s="2"/>
      <c r="J4" s="2"/>
      <c r="K4" s="2"/>
      <c r="L4" s="2"/>
      <c r="M4" s="2"/>
      <c r="N4" s="2"/>
      <c r="O4" s="2"/>
      <c r="P4" s="2"/>
    </row>
    <row r="5" spans="1:16" ht="1.5" customHeight="1" x14ac:dyDescent="0.3">
      <c r="A5" s="52"/>
      <c r="B5" s="14"/>
      <c r="C5" s="2"/>
      <c r="D5" s="2"/>
      <c r="E5" s="2"/>
      <c r="F5" s="6"/>
      <c r="G5" s="6"/>
      <c r="H5" s="2"/>
      <c r="I5" s="2"/>
      <c r="J5" s="2"/>
      <c r="K5" s="2"/>
      <c r="L5" s="2"/>
      <c r="M5" s="2"/>
      <c r="N5" s="2"/>
      <c r="O5" s="2"/>
      <c r="P5" s="2"/>
    </row>
    <row r="6" spans="1:16" ht="1.5" customHeight="1" x14ac:dyDescent="0.3">
      <c r="A6" s="49"/>
      <c r="B6" s="14"/>
      <c r="C6" s="2"/>
      <c r="D6" s="2"/>
      <c r="E6" s="2"/>
      <c r="F6" s="6"/>
      <c r="G6" s="6"/>
      <c r="H6" s="2"/>
      <c r="I6" s="2"/>
      <c r="J6" s="2"/>
      <c r="K6" s="2"/>
      <c r="L6" s="2"/>
      <c r="M6" s="2"/>
      <c r="N6" s="2"/>
      <c r="O6" s="2"/>
      <c r="P6" s="2"/>
    </row>
    <row r="7" spans="1:16" ht="17.399999999999999" x14ac:dyDescent="0.3">
      <c r="A7" s="53" t="s">
        <v>1</v>
      </c>
      <c r="B7" s="7"/>
      <c r="C7" s="222" t="s">
        <v>138</v>
      </c>
      <c r="D7" s="223"/>
      <c r="E7" s="223"/>
      <c r="F7" s="223"/>
      <c r="G7" s="223"/>
      <c r="H7" s="223"/>
      <c r="I7" s="223"/>
      <c r="J7" s="223"/>
      <c r="K7" s="223"/>
      <c r="L7" s="223"/>
      <c r="M7" s="223"/>
      <c r="N7" s="223"/>
      <c r="O7" s="224"/>
      <c r="P7" s="2"/>
    </row>
    <row r="8" spans="1:16" ht="12.75" customHeight="1" x14ac:dyDescent="0.3">
      <c r="A8" s="54" t="s">
        <v>3</v>
      </c>
      <c r="B8" s="16"/>
      <c r="C8" s="8"/>
      <c r="D8" s="8"/>
      <c r="E8" s="8"/>
      <c r="F8" s="9"/>
      <c r="G8" s="9"/>
      <c r="H8" s="8"/>
      <c r="I8" s="8"/>
      <c r="J8" s="8"/>
      <c r="K8" s="8"/>
      <c r="L8" s="8"/>
      <c r="M8" s="8"/>
      <c r="N8" s="8"/>
      <c r="O8" s="8"/>
      <c r="P8" s="2"/>
    </row>
    <row r="9" spans="1:16" x14ac:dyDescent="0.3">
      <c r="A9" s="55" t="s">
        <v>4</v>
      </c>
      <c r="B9" s="17" t="s">
        <v>5</v>
      </c>
      <c r="C9" s="24" t="s">
        <v>6</v>
      </c>
      <c r="D9" s="25" t="s">
        <v>7</v>
      </c>
      <c r="E9" s="25" t="s">
        <v>8</v>
      </c>
      <c r="F9" s="230" t="s">
        <v>9</v>
      </c>
      <c r="G9" s="231"/>
      <c r="H9" s="231"/>
      <c r="I9" s="232"/>
      <c r="J9" s="26" t="s">
        <v>10</v>
      </c>
      <c r="K9" s="26" t="s">
        <v>11</v>
      </c>
      <c r="L9" s="10"/>
      <c r="M9" s="11" t="s">
        <v>12</v>
      </c>
      <c r="N9" s="11" t="s">
        <v>13</v>
      </c>
      <c r="O9" s="11" t="s">
        <v>12</v>
      </c>
      <c r="P9" s="2"/>
    </row>
    <row r="10" spans="1:16" ht="15" customHeight="1" x14ac:dyDescent="0.3">
      <c r="A10" s="55"/>
      <c r="B10" s="17"/>
      <c r="C10" s="24" t="s">
        <v>14</v>
      </c>
      <c r="D10" s="25">
        <v>2026</v>
      </c>
      <c r="E10" s="25">
        <v>2026</v>
      </c>
      <c r="F10" s="126" t="s">
        <v>15</v>
      </c>
      <c r="G10" s="27" t="s">
        <v>16</v>
      </c>
      <c r="H10" s="27" t="s">
        <v>17</v>
      </c>
      <c r="I10" s="27" t="s">
        <v>18</v>
      </c>
      <c r="J10" s="26" t="s">
        <v>19</v>
      </c>
      <c r="K10" s="26" t="s">
        <v>20</v>
      </c>
      <c r="L10" s="10"/>
      <c r="M10" s="11" t="s">
        <v>21</v>
      </c>
      <c r="N10" s="11" t="s">
        <v>22</v>
      </c>
      <c r="O10" s="11" t="s">
        <v>23</v>
      </c>
      <c r="P10" s="2"/>
    </row>
    <row r="11" spans="1:16" ht="12.75" customHeight="1" x14ac:dyDescent="0.3">
      <c r="A11" s="56" t="s">
        <v>24</v>
      </c>
      <c r="B11" s="35"/>
      <c r="C11" s="65">
        <v>42</v>
      </c>
      <c r="D11" s="66">
        <v>43</v>
      </c>
      <c r="E11" s="66">
        <v>43</v>
      </c>
      <c r="F11" s="67">
        <v>43</v>
      </c>
      <c r="G11" s="68">
        <f t="shared" ref="G11:H17" si="0">M11</f>
        <v>43</v>
      </c>
      <c r="H11" s="68">
        <f t="shared" si="0"/>
        <v>43</v>
      </c>
      <c r="I11" s="68"/>
      <c r="J11" s="130" t="s">
        <v>25</v>
      </c>
      <c r="K11" s="131" t="s">
        <v>25</v>
      </c>
      <c r="L11" s="12"/>
      <c r="M11" s="91">
        <v>43</v>
      </c>
      <c r="N11" s="92">
        <v>43</v>
      </c>
      <c r="O11" s="92"/>
      <c r="P11" s="2"/>
    </row>
    <row r="12" spans="1:16" ht="12.75" customHeight="1" x14ac:dyDescent="0.3">
      <c r="A12" s="56" t="s">
        <v>26</v>
      </c>
      <c r="B12" s="35"/>
      <c r="C12" s="69">
        <v>33.869999999999997</v>
      </c>
      <c r="D12" s="70">
        <v>35</v>
      </c>
      <c r="E12" s="70">
        <v>35</v>
      </c>
      <c r="F12" s="71">
        <v>34.04</v>
      </c>
      <c r="G12" s="72">
        <f t="shared" si="0"/>
        <v>34.04</v>
      </c>
      <c r="H12" s="72">
        <f t="shared" si="0"/>
        <v>34</v>
      </c>
      <c r="I12" s="72"/>
      <c r="J12" s="132" t="s">
        <v>25</v>
      </c>
      <c r="K12" s="131" t="s">
        <v>25</v>
      </c>
      <c r="L12" s="12"/>
      <c r="M12" s="93">
        <v>34.04</v>
      </c>
      <c r="N12" s="94">
        <v>34</v>
      </c>
      <c r="O12" s="94"/>
      <c r="P12" s="2"/>
    </row>
    <row r="13" spans="1:16" ht="12.75" customHeight="1" x14ac:dyDescent="0.3">
      <c r="A13" s="56" t="s">
        <v>27</v>
      </c>
      <c r="B13" s="18"/>
      <c r="C13" s="65">
        <v>10486</v>
      </c>
      <c r="D13" s="73" t="s">
        <v>25</v>
      </c>
      <c r="E13" s="73" t="s">
        <v>25</v>
      </c>
      <c r="F13" s="67">
        <v>10589</v>
      </c>
      <c r="G13" s="68">
        <f t="shared" si="0"/>
        <v>10619</v>
      </c>
      <c r="H13" s="68">
        <f t="shared" si="0"/>
        <v>10897</v>
      </c>
      <c r="I13" s="68"/>
      <c r="J13" s="130" t="s">
        <v>25</v>
      </c>
      <c r="K13" s="131" t="s">
        <v>25</v>
      </c>
      <c r="L13" s="12"/>
      <c r="M13" s="91">
        <v>10619</v>
      </c>
      <c r="N13" s="95">
        <v>10897</v>
      </c>
      <c r="O13" s="95"/>
      <c r="P13" s="2"/>
    </row>
    <row r="14" spans="1:16" ht="12.75" customHeight="1" x14ac:dyDescent="0.3">
      <c r="A14" s="56" t="s">
        <v>28</v>
      </c>
      <c r="B14" s="18"/>
      <c r="C14" s="65">
        <v>9989</v>
      </c>
      <c r="D14" s="73" t="s">
        <v>25</v>
      </c>
      <c r="E14" s="73" t="s">
        <v>25</v>
      </c>
      <c r="F14" s="67">
        <v>10095</v>
      </c>
      <c r="G14" s="68">
        <f t="shared" si="0"/>
        <v>10132</v>
      </c>
      <c r="H14" s="68">
        <f t="shared" si="0"/>
        <v>10416</v>
      </c>
      <c r="I14" s="68"/>
      <c r="J14" s="130" t="s">
        <v>25</v>
      </c>
      <c r="K14" s="131" t="s">
        <v>25</v>
      </c>
      <c r="L14" s="12"/>
      <c r="M14" s="91">
        <v>10132</v>
      </c>
      <c r="N14" s="95">
        <v>10416</v>
      </c>
      <c r="O14" s="95"/>
      <c r="P14" s="2"/>
    </row>
    <row r="15" spans="1:16" ht="12.75" customHeight="1" x14ac:dyDescent="0.3">
      <c r="A15" s="56" t="s">
        <v>29</v>
      </c>
      <c r="B15" s="18" t="s">
        <v>30</v>
      </c>
      <c r="C15" s="65">
        <v>53</v>
      </c>
      <c r="D15" s="73" t="s">
        <v>25</v>
      </c>
      <c r="E15" s="73" t="s">
        <v>25</v>
      </c>
      <c r="F15" s="67">
        <v>7</v>
      </c>
      <c r="G15" s="68">
        <f t="shared" si="0"/>
        <v>8</v>
      </c>
      <c r="H15" s="68">
        <f t="shared" si="0"/>
        <v>8</v>
      </c>
      <c r="I15" s="68"/>
      <c r="J15" s="130" t="s">
        <v>25</v>
      </c>
      <c r="K15" s="131" t="s">
        <v>25</v>
      </c>
      <c r="L15" s="12"/>
      <c r="M15" s="91">
        <v>8</v>
      </c>
      <c r="N15" s="95">
        <v>8</v>
      </c>
      <c r="O15" s="95"/>
      <c r="P15" s="2"/>
    </row>
    <row r="16" spans="1:16" ht="12.75" customHeight="1" x14ac:dyDescent="0.3">
      <c r="A16" s="56" t="s">
        <v>31</v>
      </c>
      <c r="B16" s="18" t="s">
        <v>25</v>
      </c>
      <c r="C16" s="65">
        <v>2174</v>
      </c>
      <c r="D16" s="73" t="s">
        <v>25</v>
      </c>
      <c r="E16" s="73" t="s">
        <v>25</v>
      </c>
      <c r="F16" s="67">
        <v>1942</v>
      </c>
      <c r="G16" s="68">
        <f t="shared" si="0"/>
        <v>1388</v>
      </c>
      <c r="H16" s="68">
        <f t="shared" si="0"/>
        <v>1115</v>
      </c>
      <c r="I16" s="68"/>
      <c r="J16" s="130" t="s">
        <v>25</v>
      </c>
      <c r="K16" s="131" t="s">
        <v>25</v>
      </c>
      <c r="L16" s="12"/>
      <c r="M16" s="91">
        <v>1388</v>
      </c>
      <c r="N16" s="95">
        <v>1115</v>
      </c>
      <c r="O16" s="95"/>
      <c r="P16" s="2"/>
    </row>
    <row r="17" spans="1:16" ht="12.75" customHeight="1" thickBot="1" x14ac:dyDescent="0.35">
      <c r="A17" s="56" t="s">
        <v>32</v>
      </c>
      <c r="B17" s="18" t="s">
        <v>33</v>
      </c>
      <c r="C17" s="65">
        <v>5666</v>
      </c>
      <c r="D17" s="73" t="s">
        <v>25</v>
      </c>
      <c r="E17" s="73" t="s">
        <v>25</v>
      </c>
      <c r="F17" s="67">
        <v>6177</v>
      </c>
      <c r="G17" s="68">
        <f t="shared" si="0"/>
        <v>5748</v>
      </c>
      <c r="H17" s="68">
        <f t="shared" si="0"/>
        <v>9340</v>
      </c>
      <c r="I17" s="68"/>
      <c r="J17" s="130" t="s">
        <v>25</v>
      </c>
      <c r="K17" s="131" t="s">
        <v>25</v>
      </c>
      <c r="L17" s="12"/>
      <c r="M17" s="91">
        <v>5748</v>
      </c>
      <c r="N17" s="95">
        <v>9340</v>
      </c>
      <c r="O17" s="95"/>
      <c r="P17" s="2"/>
    </row>
    <row r="18" spans="1:16" ht="12.75" customHeight="1" x14ac:dyDescent="0.3">
      <c r="A18" s="57" t="s">
        <v>34</v>
      </c>
      <c r="B18" s="19"/>
      <c r="C18" s="74">
        <f>C13-C14+C15+C16+C17</f>
        <v>8390</v>
      </c>
      <c r="D18" s="74" t="s">
        <v>25</v>
      </c>
      <c r="E18" s="74" t="s">
        <v>25</v>
      </c>
      <c r="F18" s="74">
        <f>F13-F14+F15+F16+F17</f>
        <v>8620</v>
      </c>
      <c r="G18" s="74">
        <f>G13-G14+G15+G16+G17</f>
        <v>7631</v>
      </c>
      <c r="H18" s="75">
        <f>H13-H14+H15+H16+H17</f>
        <v>10944</v>
      </c>
      <c r="I18" s="75"/>
      <c r="J18" s="74" t="s">
        <v>25</v>
      </c>
      <c r="K18" s="74" t="s">
        <v>25</v>
      </c>
      <c r="L18" s="12"/>
      <c r="M18" s="96">
        <f>M13-M14+M15+M16+M17</f>
        <v>7631</v>
      </c>
      <c r="N18" s="96">
        <f>IF(COUNT(N13:N17)=0,"",N13-N14+N15+N16+N17)</f>
        <v>10944</v>
      </c>
      <c r="O18" s="96" t="str">
        <f>IF(COUNT(O13:O17)=0,"",O13-O14+O15+O16+O17)</f>
        <v/>
      </c>
      <c r="P18" s="2"/>
    </row>
    <row r="19" spans="1:16" ht="12.75" customHeight="1" x14ac:dyDescent="0.3">
      <c r="A19" s="56" t="s">
        <v>35</v>
      </c>
      <c r="B19" s="18" t="s">
        <v>36</v>
      </c>
      <c r="C19" s="65">
        <v>497</v>
      </c>
      <c r="D19" s="73" t="s">
        <v>25</v>
      </c>
      <c r="E19" s="73" t="s">
        <v>25</v>
      </c>
      <c r="F19" s="67">
        <v>492</v>
      </c>
      <c r="G19" s="68">
        <f t="shared" ref="G19:H23" si="1">M19</f>
        <v>487</v>
      </c>
      <c r="H19" s="68">
        <f t="shared" si="1"/>
        <v>482</v>
      </c>
      <c r="I19" s="68"/>
      <c r="J19" s="130" t="s">
        <v>25</v>
      </c>
      <c r="K19" s="131" t="s">
        <v>25</v>
      </c>
      <c r="L19" s="12"/>
      <c r="M19" s="91">
        <v>487</v>
      </c>
      <c r="N19" s="95">
        <v>482</v>
      </c>
      <c r="O19" s="95"/>
      <c r="P19" s="2"/>
    </row>
    <row r="20" spans="1:16" ht="12.75" customHeight="1" x14ac:dyDescent="0.3">
      <c r="A20" s="56" t="s">
        <v>37</v>
      </c>
      <c r="B20" s="18" t="s">
        <v>38</v>
      </c>
      <c r="C20" s="65">
        <v>1679</v>
      </c>
      <c r="D20" s="73" t="s">
        <v>25</v>
      </c>
      <c r="E20" s="73" t="s">
        <v>25</v>
      </c>
      <c r="F20" s="67">
        <v>870</v>
      </c>
      <c r="G20" s="68">
        <f t="shared" si="1"/>
        <v>944</v>
      </c>
      <c r="H20" s="68">
        <f t="shared" si="1"/>
        <v>899</v>
      </c>
      <c r="I20" s="68"/>
      <c r="J20" s="130" t="s">
        <v>25</v>
      </c>
      <c r="K20" s="131" t="s">
        <v>25</v>
      </c>
      <c r="L20" s="12"/>
      <c r="M20" s="91">
        <v>944</v>
      </c>
      <c r="N20" s="95">
        <v>899</v>
      </c>
      <c r="O20" s="95"/>
      <c r="P20" s="2"/>
    </row>
    <row r="21" spans="1:16" ht="12.75" customHeight="1" x14ac:dyDescent="0.3">
      <c r="A21" s="56" t="s">
        <v>39</v>
      </c>
      <c r="B21" s="18" t="s">
        <v>25</v>
      </c>
      <c r="C21" s="65">
        <v>2039</v>
      </c>
      <c r="D21" s="73" t="s">
        <v>25</v>
      </c>
      <c r="E21" s="73" t="s">
        <v>25</v>
      </c>
      <c r="F21" s="67">
        <v>814</v>
      </c>
      <c r="G21" s="68">
        <f t="shared" si="1"/>
        <v>814</v>
      </c>
      <c r="H21" s="68">
        <f t="shared" si="1"/>
        <v>814</v>
      </c>
      <c r="I21" s="68"/>
      <c r="J21" s="130" t="s">
        <v>25</v>
      </c>
      <c r="K21" s="131" t="s">
        <v>25</v>
      </c>
      <c r="L21" s="12"/>
      <c r="M21" s="91">
        <v>814</v>
      </c>
      <c r="N21" s="95">
        <v>814</v>
      </c>
      <c r="O21" s="95"/>
      <c r="P21" s="2"/>
    </row>
    <row r="22" spans="1:16" ht="12.75" customHeight="1" x14ac:dyDescent="0.3">
      <c r="A22" s="56" t="s">
        <v>40</v>
      </c>
      <c r="B22" s="18" t="s">
        <v>25</v>
      </c>
      <c r="C22" s="65">
        <v>4008</v>
      </c>
      <c r="D22" s="73" t="s">
        <v>25</v>
      </c>
      <c r="E22" s="73" t="s">
        <v>25</v>
      </c>
      <c r="F22" s="67">
        <v>6259</v>
      </c>
      <c r="G22" s="68">
        <f t="shared" si="1"/>
        <v>5196</v>
      </c>
      <c r="H22" s="68">
        <f t="shared" si="1"/>
        <v>8725</v>
      </c>
      <c r="I22" s="68"/>
      <c r="J22" s="130" t="s">
        <v>25</v>
      </c>
      <c r="K22" s="131" t="s">
        <v>25</v>
      </c>
      <c r="L22" s="12"/>
      <c r="M22" s="91">
        <v>5196</v>
      </c>
      <c r="N22" s="95">
        <v>8725</v>
      </c>
      <c r="O22" s="95"/>
      <c r="P22" s="2"/>
    </row>
    <row r="23" spans="1:16" ht="12.75" customHeight="1" thickBot="1" x14ac:dyDescent="0.35">
      <c r="A23" s="56" t="s">
        <v>41</v>
      </c>
      <c r="B23" s="18" t="s">
        <v>25</v>
      </c>
      <c r="C23" s="65">
        <v>0</v>
      </c>
      <c r="D23" s="73" t="s">
        <v>25</v>
      </c>
      <c r="E23" s="73" t="s">
        <v>25</v>
      </c>
      <c r="F23" s="67">
        <v>0</v>
      </c>
      <c r="G23" s="68">
        <f t="shared" si="1"/>
        <v>0</v>
      </c>
      <c r="H23" s="68">
        <f t="shared" si="1"/>
        <v>0</v>
      </c>
      <c r="I23" s="68"/>
      <c r="J23" s="130" t="s">
        <v>25</v>
      </c>
      <c r="K23" s="131" t="s">
        <v>25</v>
      </c>
      <c r="L23" s="12"/>
      <c r="M23" s="91">
        <v>0</v>
      </c>
      <c r="N23" s="95">
        <v>0</v>
      </c>
      <c r="O23" s="95"/>
      <c r="P23" s="2"/>
    </row>
    <row r="24" spans="1:16" ht="12.75" customHeight="1" x14ac:dyDescent="0.3">
      <c r="A24" s="57" t="s">
        <v>42</v>
      </c>
      <c r="B24" s="19" t="s">
        <v>25</v>
      </c>
      <c r="C24" s="75">
        <v>31887</v>
      </c>
      <c r="D24" s="74">
        <v>30311</v>
      </c>
      <c r="E24" s="74">
        <v>31884</v>
      </c>
      <c r="F24" s="74">
        <v>6484</v>
      </c>
      <c r="G24" s="75">
        <f t="shared" ref="G24:G36" si="2">M24-F24</f>
        <v>7655</v>
      </c>
      <c r="H24" s="75">
        <f t="shared" ref="H24:H36" si="3">N24-M24</f>
        <v>7045</v>
      </c>
      <c r="I24" s="75"/>
      <c r="J24" s="74">
        <f t="shared" ref="J24:J43" si="4">SUM(F24:I24)</f>
        <v>21184</v>
      </c>
      <c r="K24" s="133">
        <f t="shared" ref="K24:K43" si="5">IF(E24=0,"x",J24/E24*100)</f>
        <v>66.440848074269226</v>
      </c>
      <c r="L24" s="12"/>
      <c r="M24" s="96">
        <v>14139</v>
      </c>
      <c r="N24" s="97">
        <v>21184</v>
      </c>
      <c r="O24" s="97"/>
      <c r="P24" s="2"/>
    </row>
    <row r="25" spans="1:16" ht="12.75" customHeight="1" x14ac:dyDescent="0.3">
      <c r="A25" s="58" t="s">
        <v>43</v>
      </c>
      <c r="B25" s="20" t="s">
        <v>25</v>
      </c>
      <c r="C25" s="65">
        <v>0</v>
      </c>
      <c r="D25" s="73">
        <v>0</v>
      </c>
      <c r="E25" s="73">
        <v>0</v>
      </c>
      <c r="F25" s="76">
        <v>0</v>
      </c>
      <c r="G25" s="77">
        <f t="shared" si="2"/>
        <v>0</v>
      </c>
      <c r="H25" s="68">
        <f t="shared" si="3"/>
        <v>0</v>
      </c>
      <c r="I25" s="68"/>
      <c r="J25" s="130">
        <f t="shared" si="4"/>
        <v>0</v>
      </c>
      <c r="K25" s="134" t="str">
        <f t="shared" si="5"/>
        <v>x</v>
      </c>
      <c r="L25" s="12"/>
      <c r="M25" s="91">
        <v>0</v>
      </c>
      <c r="N25" s="95"/>
      <c r="O25" s="95"/>
      <c r="P25" s="2"/>
    </row>
    <row r="26" spans="1:16" ht="12.75" customHeight="1" thickBot="1" x14ac:dyDescent="0.35">
      <c r="A26" s="59" t="s">
        <v>44</v>
      </c>
      <c r="B26" s="21">
        <v>672</v>
      </c>
      <c r="C26" s="78">
        <v>873</v>
      </c>
      <c r="D26" s="79">
        <v>2359</v>
      </c>
      <c r="E26" s="79">
        <v>2359</v>
      </c>
      <c r="F26" s="80">
        <v>589</v>
      </c>
      <c r="G26" s="81">
        <f t="shared" si="2"/>
        <v>590</v>
      </c>
      <c r="H26" s="82">
        <f t="shared" si="3"/>
        <v>590</v>
      </c>
      <c r="I26" s="82"/>
      <c r="J26" s="135">
        <f t="shared" si="4"/>
        <v>1769</v>
      </c>
      <c r="K26" s="136">
        <f t="shared" si="5"/>
        <v>74.989402289105556</v>
      </c>
      <c r="L26" s="13"/>
      <c r="M26" s="98">
        <v>1179</v>
      </c>
      <c r="N26" s="99">
        <v>1769</v>
      </c>
      <c r="O26" s="99"/>
      <c r="P26" s="2"/>
    </row>
    <row r="27" spans="1:16" ht="12.75" customHeight="1" thickTop="1" x14ac:dyDescent="0.3">
      <c r="A27" s="60" t="s">
        <v>45</v>
      </c>
      <c r="B27" s="22">
        <v>501</v>
      </c>
      <c r="C27" s="83">
        <v>495</v>
      </c>
      <c r="D27" s="84">
        <v>340</v>
      </c>
      <c r="E27" s="84">
        <v>400</v>
      </c>
      <c r="F27" s="85">
        <v>112</v>
      </c>
      <c r="G27" s="87">
        <f t="shared" si="2"/>
        <v>77</v>
      </c>
      <c r="H27" s="87">
        <f t="shared" si="3"/>
        <v>97</v>
      </c>
      <c r="I27" s="87"/>
      <c r="J27" s="137">
        <f t="shared" si="4"/>
        <v>286</v>
      </c>
      <c r="K27" s="138">
        <f t="shared" si="5"/>
        <v>71.5</v>
      </c>
      <c r="L27" s="12"/>
      <c r="M27" s="100">
        <v>189</v>
      </c>
      <c r="N27" s="101">
        <v>286</v>
      </c>
      <c r="O27" s="101"/>
      <c r="P27" s="2"/>
    </row>
    <row r="28" spans="1:16" ht="12.75" customHeight="1" x14ac:dyDescent="0.3">
      <c r="A28" s="56" t="s">
        <v>46</v>
      </c>
      <c r="B28" s="20">
        <v>502</v>
      </c>
      <c r="C28" s="65">
        <v>710</v>
      </c>
      <c r="D28" s="66">
        <v>717</v>
      </c>
      <c r="E28" s="66">
        <v>717</v>
      </c>
      <c r="F28" s="67">
        <v>212</v>
      </c>
      <c r="G28" s="87">
        <f t="shared" si="2"/>
        <v>105</v>
      </c>
      <c r="H28" s="68">
        <f t="shared" si="3"/>
        <v>95</v>
      </c>
      <c r="I28" s="68"/>
      <c r="J28" s="130">
        <f t="shared" si="4"/>
        <v>412</v>
      </c>
      <c r="K28" s="134">
        <f t="shared" si="5"/>
        <v>57.461645746164571</v>
      </c>
      <c r="L28" s="12"/>
      <c r="M28" s="91">
        <v>317</v>
      </c>
      <c r="N28" s="95">
        <v>412</v>
      </c>
      <c r="O28" s="95"/>
      <c r="P28" s="2"/>
    </row>
    <row r="29" spans="1:16" ht="12.75" customHeight="1" x14ac:dyDescent="0.3">
      <c r="A29" s="56" t="s">
        <v>47</v>
      </c>
      <c r="B29" s="20">
        <v>504</v>
      </c>
      <c r="C29" s="65">
        <v>0</v>
      </c>
      <c r="D29" s="66">
        <v>0</v>
      </c>
      <c r="E29" s="66">
        <v>0</v>
      </c>
      <c r="F29" s="67">
        <v>0</v>
      </c>
      <c r="G29" s="87">
        <f t="shared" si="2"/>
        <v>0</v>
      </c>
      <c r="H29" s="68">
        <f t="shared" si="3"/>
        <v>0</v>
      </c>
      <c r="I29" s="68"/>
      <c r="J29" s="130">
        <f t="shared" si="4"/>
        <v>0</v>
      </c>
      <c r="K29" s="134" t="str">
        <f t="shared" si="5"/>
        <v>x</v>
      </c>
      <c r="L29" s="12"/>
      <c r="M29" s="91">
        <v>0</v>
      </c>
      <c r="N29" s="95"/>
      <c r="O29" s="95"/>
      <c r="P29" s="2"/>
    </row>
    <row r="30" spans="1:16" ht="12.75" customHeight="1" x14ac:dyDescent="0.3">
      <c r="A30" s="56" t="s">
        <v>48</v>
      </c>
      <c r="B30" s="20">
        <v>511</v>
      </c>
      <c r="C30" s="65">
        <v>474</v>
      </c>
      <c r="D30" s="66">
        <v>161</v>
      </c>
      <c r="E30" s="66">
        <v>161</v>
      </c>
      <c r="F30" s="67">
        <v>47</v>
      </c>
      <c r="G30" s="87">
        <f t="shared" si="2"/>
        <v>41</v>
      </c>
      <c r="H30" s="68">
        <f t="shared" si="3"/>
        <v>135</v>
      </c>
      <c r="I30" s="68"/>
      <c r="J30" s="130">
        <f t="shared" si="4"/>
        <v>223</v>
      </c>
      <c r="K30" s="134">
        <f t="shared" si="5"/>
        <v>138.50931677018633</v>
      </c>
      <c r="L30" s="12"/>
      <c r="M30" s="91">
        <v>88</v>
      </c>
      <c r="N30" s="95">
        <v>223</v>
      </c>
      <c r="O30" s="95"/>
      <c r="P30" s="2"/>
    </row>
    <row r="31" spans="1:16" ht="12.75" customHeight="1" x14ac:dyDescent="0.3">
      <c r="A31" s="56" t="s">
        <v>49</v>
      </c>
      <c r="B31" s="20">
        <v>518</v>
      </c>
      <c r="C31" s="65">
        <v>992</v>
      </c>
      <c r="D31" s="66">
        <v>834</v>
      </c>
      <c r="E31" s="66">
        <v>834</v>
      </c>
      <c r="F31" s="67">
        <v>265</v>
      </c>
      <c r="G31" s="87">
        <f t="shared" si="2"/>
        <v>220</v>
      </c>
      <c r="H31" s="68">
        <f t="shared" si="3"/>
        <v>98</v>
      </c>
      <c r="I31" s="68"/>
      <c r="J31" s="130">
        <f t="shared" si="4"/>
        <v>583</v>
      </c>
      <c r="K31" s="134">
        <f t="shared" si="5"/>
        <v>69.904076738609106</v>
      </c>
      <c r="L31" s="12"/>
      <c r="M31" s="91">
        <v>485</v>
      </c>
      <c r="N31" s="95">
        <v>583</v>
      </c>
      <c r="O31" s="95"/>
      <c r="P31" s="2"/>
    </row>
    <row r="32" spans="1:16" ht="12.75" customHeight="1" x14ac:dyDescent="0.3">
      <c r="A32" s="56" t="s">
        <v>50</v>
      </c>
      <c r="B32" s="20">
        <v>521</v>
      </c>
      <c r="C32" s="65">
        <v>22161</v>
      </c>
      <c r="D32" s="66">
        <v>22085</v>
      </c>
      <c r="E32" s="66">
        <v>23058</v>
      </c>
      <c r="F32" s="67">
        <v>4616</v>
      </c>
      <c r="G32" s="87">
        <f t="shared" si="2"/>
        <v>5659</v>
      </c>
      <c r="H32" s="68">
        <f t="shared" si="3"/>
        <v>4951</v>
      </c>
      <c r="I32" s="68"/>
      <c r="J32" s="130">
        <f t="shared" si="4"/>
        <v>15226</v>
      </c>
      <c r="K32" s="134">
        <f t="shared" si="5"/>
        <v>66.033480787579151</v>
      </c>
      <c r="L32" s="12"/>
      <c r="M32" s="91">
        <v>10275</v>
      </c>
      <c r="N32" s="95">
        <v>15226</v>
      </c>
      <c r="O32" s="95"/>
      <c r="P32" s="2"/>
    </row>
    <row r="33" spans="1:16" ht="12.75" customHeight="1" x14ac:dyDescent="0.3">
      <c r="A33" s="56" t="s">
        <v>51</v>
      </c>
      <c r="B33" s="20" t="s">
        <v>52</v>
      </c>
      <c r="C33" s="65">
        <v>7841</v>
      </c>
      <c r="D33" s="66">
        <v>7896</v>
      </c>
      <c r="E33" s="66">
        <v>8235</v>
      </c>
      <c r="F33" s="67">
        <v>1688</v>
      </c>
      <c r="G33" s="87">
        <f t="shared" si="2"/>
        <v>2008</v>
      </c>
      <c r="H33" s="68">
        <f t="shared" si="3"/>
        <v>1764</v>
      </c>
      <c r="I33" s="68"/>
      <c r="J33" s="130">
        <f t="shared" si="4"/>
        <v>5460</v>
      </c>
      <c r="K33" s="134">
        <f t="shared" si="5"/>
        <v>66.302367941712205</v>
      </c>
      <c r="L33" s="12"/>
      <c r="M33" s="91">
        <v>3696</v>
      </c>
      <c r="N33" s="95">
        <v>5460</v>
      </c>
      <c r="O33" s="95"/>
      <c r="P33" s="2"/>
    </row>
    <row r="34" spans="1:16" ht="12.75" customHeight="1" x14ac:dyDescent="0.3">
      <c r="A34" s="56" t="s">
        <v>53</v>
      </c>
      <c r="B34" s="20">
        <v>557</v>
      </c>
      <c r="C34" s="65">
        <v>0</v>
      </c>
      <c r="D34" s="66">
        <v>0</v>
      </c>
      <c r="E34" s="66">
        <v>0</v>
      </c>
      <c r="F34" s="67">
        <v>0</v>
      </c>
      <c r="G34" s="87">
        <f t="shared" si="2"/>
        <v>0</v>
      </c>
      <c r="H34" s="68">
        <f t="shared" si="3"/>
        <v>0</v>
      </c>
      <c r="I34" s="68"/>
      <c r="J34" s="130">
        <f t="shared" si="4"/>
        <v>0</v>
      </c>
      <c r="K34" s="134" t="str">
        <f t="shared" si="5"/>
        <v>x</v>
      </c>
      <c r="L34" s="12"/>
      <c r="M34" s="91">
        <v>0</v>
      </c>
      <c r="N34" s="95"/>
      <c r="O34" s="95"/>
      <c r="P34" s="2"/>
    </row>
    <row r="35" spans="1:16" ht="12.75" customHeight="1" x14ac:dyDescent="0.3">
      <c r="A35" s="56" t="s">
        <v>54</v>
      </c>
      <c r="B35" s="20">
        <v>551</v>
      </c>
      <c r="C35" s="65">
        <v>20</v>
      </c>
      <c r="D35" s="66">
        <v>20</v>
      </c>
      <c r="E35" s="66">
        <v>20</v>
      </c>
      <c r="F35" s="67">
        <v>5</v>
      </c>
      <c r="G35" s="87">
        <f t="shared" si="2"/>
        <v>5</v>
      </c>
      <c r="H35" s="68">
        <f t="shared" si="3"/>
        <v>5</v>
      </c>
      <c r="I35" s="68"/>
      <c r="J35" s="130">
        <f t="shared" si="4"/>
        <v>15</v>
      </c>
      <c r="K35" s="134">
        <f t="shared" si="5"/>
        <v>75</v>
      </c>
      <c r="L35" s="12"/>
      <c r="M35" s="91">
        <v>10</v>
      </c>
      <c r="N35" s="95">
        <v>15</v>
      </c>
      <c r="O35" s="95"/>
      <c r="P35" s="2"/>
    </row>
    <row r="36" spans="1:16" ht="12.75" customHeight="1" thickBot="1" x14ac:dyDescent="0.35">
      <c r="A36" s="56" t="s">
        <v>55</v>
      </c>
      <c r="B36" s="20" t="s">
        <v>56</v>
      </c>
      <c r="C36" s="65">
        <v>1572</v>
      </c>
      <c r="D36" s="66">
        <v>320</v>
      </c>
      <c r="E36" s="66">
        <v>600</v>
      </c>
      <c r="F36" s="67">
        <v>124</v>
      </c>
      <c r="G36" s="87">
        <f t="shared" si="2"/>
        <v>59</v>
      </c>
      <c r="H36" s="68">
        <f t="shared" si="3"/>
        <v>284</v>
      </c>
      <c r="I36" s="68"/>
      <c r="J36" s="130">
        <f t="shared" si="4"/>
        <v>467</v>
      </c>
      <c r="K36" s="134">
        <f t="shared" si="5"/>
        <v>77.833333333333329</v>
      </c>
      <c r="L36" s="12"/>
      <c r="M36" s="91">
        <v>183</v>
      </c>
      <c r="N36" s="95">
        <v>467</v>
      </c>
      <c r="O36" s="95"/>
      <c r="P36" s="2"/>
    </row>
    <row r="37" spans="1:16" ht="12.75" customHeight="1" x14ac:dyDescent="0.3">
      <c r="A37" s="57" t="s">
        <v>57</v>
      </c>
      <c r="B37" s="19"/>
      <c r="C37" s="74">
        <v>34265</v>
      </c>
      <c r="D37" s="74">
        <f>SUM(D27:D36)</f>
        <v>32373</v>
      </c>
      <c r="E37" s="74">
        <f>SUM(E27:E36)</f>
        <v>34025</v>
      </c>
      <c r="F37" s="74">
        <f>SUM(F27:F36)</f>
        <v>7069</v>
      </c>
      <c r="G37" s="74">
        <f>SUM(G27:G36)</f>
        <v>8174</v>
      </c>
      <c r="H37" s="74">
        <f>SUM(H27:H36)</f>
        <v>7429</v>
      </c>
      <c r="I37" s="74"/>
      <c r="J37" s="74">
        <f t="shared" si="4"/>
        <v>22672</v>
      </c>
      <c r="K37" s="133">
        <f t="shared" si="5"/>
        <v>66.633357825128584</v>
      </c>
      <c r="L37" s="12"/>
      <c r="M37" s="97">
        <f>SUM(M27:M36)</f>
        <v>15243</v>
      </c>
      <c r="N37" s="97">
        <f>IF(COUNT(N27:N36)=0,"",SUM(N27:N36))</f>
        <v>22672</v>
      </c>
      <c r="O37" s="97" t="str">
        <f>IF(COUNT(O27:O36)=0,"",SUM(O27:O36))</f>
        <v/>
      </c>
      <c r="P37" s="2"/>
    </row>
    <row r="38" spans="1:16" ht="12.75" customHeight="1" x14ac:dyDescent="0.3">
      <c r="A38" s="56" t="s">
        <v>58</v>
      </c>
      <c r="B38" s="20">
        <v>601</v>
      </c>
      <c r="C38" s="65">
        <v>0</v>
      </c>
      <c r="D38" s="66">
        <v>0</v>
      </c>
      <c r="E38" s="66">
        <v>0</v>
      </c>
      <c r="F38" s="67">
        <v>0</v>
      </c>
      <c r="G38" s="87">
        <f>M38-F38</f>
        <v>0</v>
      </c>
      <c r="H38" s="68">
        <f>N38-M38</f>
        <v>0</v>
      </c>
      <c r="I38" s="68"/>
      <c r="J38" s="130">
        <f t="shared" si="4"/>
        <v>0</v>
      </c>
      <c r="K38" s="134" t="str">
        <f t="shared" si="5"/>
        <v>x</v>
      </c>
      <c r="L38" s="12"/>
      <c r="M38" s="91">
        <v>0</v>
      </c>
      <c r="N38" s="95"/>
      <c r="O38" s="95"/>
      <c r="P38" s="2"/>
    </row>
    <row r="39" spans="1:16" ht="12.75" customHeight="1" x14ac:dyDescent="0.3">
      <c r="A39" s="56" t="s">
        <v>59</v>
      </c>
      <c r="B39" s="20">
        <v>602</v>
      </c>
      <c r="C39" s="65">
        <v>2038</v>
      </c>
      <c r="D39" s="66">
        <v>2010</v>
      </c>
      <c r="E39" s="66">
        <v>2010</v>
      </c>
      <c r="F39" s="67">
        <v>592</v>
      </c>
      <c r="G39" s="87">
        <f>M39-F39</f>
        <v>589</v>
      </c>
      <c r="H39" s="68">
        <f>N39-M39</f>
        <v>206</v>
      </c>
      <c r="I39" s="68"/>
      <c r="J39" s="130">
        <f t="shared" si="4"/>
        <v>1387</v>
      </c>
      <c r="K39" s="134">
        <f t="shared" si="5"/>
        <v>69.004975124378106</v>
      </c>
      <c r="L39" s="12"/>
      <c r="M39" s="91">
        <v>1181</v>
      </c>
      <c r="N39" s="95">
        <v>1387</v>
      </c>
      <c r="O39" s="95"/>
      <c r="P39" s="2"/>
    </row>
    <row r="40" spans="1:16" ht="12.75" customHeight="1" x14ac:dyDescent="0.3">
      <c r="A40" s="56" t="s">
        <v>60</v>
      </c>
      <c r="B40" s="20">
        <v>604</v>
      </c>
      <c r="C40" s="65">
        <v>0</v>
      </c>
      <c r="D40" s="66">
        <v>0</v>
      </c>
      <c r="E40" s="66">
        <v>0</v>
      </c>
      <c r="F40" s="67">
        <v>0</v>
      </c>
      <c r="G40" s="87">
        <f>M40-F40</f>
        <v>0</v>
      </c>
      <c r="H40" s="68">
        <f>N40-M40</f>
        <v>0</v>
      </c>
      <c r="I40" s="68"/>
      <c r="J40" s="130">
        <f t="shared" si="4"/>
        <v>0</v>
      </c>
      <c r="K40" s="134" t="str">
        <f t="shared" si="5"/>
        <v>x</v>
      </c>
      <c r="L40" s="12"/>
      <c r="M40" s="91">
        <v>0</v>
      </c>
      <c r="N40" s="95"/>
      <c r="O40" s="95"/>
      <c r="P40" s="2"/>
    </row>
    <row r="41" spans="1:16" ht="12.75" customHeight="1" x14ac:dyDescent="0.3">
      <c r="A41" s="56" t="s">
        <v>61</v>
      </c>
      <c r="B41" s="20" t="s">
        <v>62</v>
      </c>
      <c r="C41" s="65">
        <v>31887</v>
      </c>
      <c r="D41" s="66">
        <v>30311</v>
      </c>
      <c r="E41" s="66">
        <v>31884</v>
      </c>
      <c r="F41" s="67">
        <v>6484</v>
      </c>
      <c r="G41" s="87">
        <f>M41-F41</f>
        <v>7655</v>
      </c>
      <c r="H41" s="68">
        <f>N41-M41</f>
        <v>7046</v>
      </c>
      <c r="I41" s="68"/>
      <c r="J41" s="130">
        <f t="shared" si="4"/>
        <v>21185</v>
      </c>
      <c r="K41" s="134">
        <f t="shared" si="5"/>
        <v>66.443984443608088</v>
      </c>
      <c r="L41" s="12"/>
      <c r="M41" s="91">
        <v>14139</v>
      </c>
      <c r="N41" s="95">
        <v>21185</v>
      </c>
      <c r="O41" s="95"/>
      <c r="P41" s="2"/>
    </row>
    <row r="42" spans="1:16" ht="12.75" customHeight="1" thickBot="1" x14ac:dyDescent="0.35">
      <c r="A42" s="56" t="s">
        <v>63</v>
      </c>
      <c r="B42" s="20" t="s">
        <v>64</v>
      </c>
      <c r="C42" s="65">
        <v>507</v>
      </c>
      <c r="D42" s="66">
        <v>53</v>
      </c>
      <c r="E42" s="66">
        <v>132</v>
      </c>
      <c r="F42" s="67">
        <v>10</v>
      </c>
      <c r="G42" s="87">
        <f>M42-F42</f>
        <v>105</v>
      </c>
      <c r="H42" s="68">
        <f>N42-M42</f>
        <v>11</v>
      </c>
      <c r="I42" s="68"/>
      <c r="J42" s="130">
        <f t="shared" si="4"/>
        <v>126</v>
      </c>
      <c r="K42" s="134">
        <f t="shared" si="5"/>
        <v>95.454545454545453</v>
      </c>
      <c r="L42" s="12"/>
      <c r="M42" s="91">
        <v>115</v>
      </c>
      <c r="N42" s="95">
        <v>126</v>
      </c>
      <c r="O42" s="95"/>
      <c r="P42" s="2"/>
    </row>
    <row r="43" spans="1:16" ht="12.75" customHeight="1" x14ac:dyDescent="0.3">
      <c r="A43" s="57" t="s">
        <v>65</v>
      </c>
      <c r="B43" s="19" t="s">
        <v>25</v>
      </c>
      <c r="C43" s="74">
        <v>34432</v>
      </c>
      <c r="D43" s="74">
        <f>SUM(D38:D42)</f>
        <v>32374</v>
      </c>
      <c r="E43" s="74">
        <f>SUM(E38:E42)</f>
        <v>34026</v>
      </c>
      <c r="F43" s="74">
        <f>SUM(F38:F42)</f>
        <v>7086</v>
      </c>
      <c r="G43" s="74">
        <f>SUM(G38:G42)</f>
        <v>8349</v>
      </c>
      <c r="H43" s="74">
        <f>SUM(H38:H42)</f>
        <v>7263</v>
      </c>
      <c r="I43" s="74"/>
      <c r="J43" s="74">
        <f t="shared" si="4"/>
        <v>22698</v>
      </c>
      <c r="K43" s="133">
        <f t="shared" si="5"/>
        <v>66.707811673426193</v>
      </c>
      <c r="L43" s="12"/>
      <c r="M43" s="97">
        <f>SUM(M38:M42)</f>
        <v>15435</v>
      </c>
      <c r="N43" s="97">
        <f>IF(COUNT(N38:N42)=0,"",SUM(N38:N42))</f>
        <v>22698</v>
      </c>
      <c r="O43" s="97" t="str">
        <f>IF(COUNT(O38:O42)=0,"",SUM(O38:O42))</f>
        <v/>
      </c>
      <c r="P43" s="2"/>
    </row>
    <row r="44" spans="1:16" ht="12.75" customHeight="1" thickBot="1" x14ac:dyDescent="0.35">
      <c r="A44" s="61"/>
      <c r="B44" s="28"/>
      <c r="C44" s="88"/>
      <c r="D44" s="89"/>
      <c r="E44" s="89"/>
      <c r="F44" s="88"/>
      <c r="G44" s="88"/>
      <c r="H44" s="88"/>
      <c r="I44" s="88"/>
      <c r="J44" s="89"/>
      <c r="K44" s="139"/>
      <c r="L44" s="29"/>
      <c r="M44" s="102"/>
      <c r="N44" s="103"/>
      <c r="O44" s="103"/>
      <c r="P44" s="30"/>
    </row>
    <row r="45" spans="1:16" ht="12.75" customHeight="1" thickBot="1" x14ac:dyDescent="0.35">
      <c r="A45" s="57" t="s">
        <v>66</v>
      </c>
      <c r="B45" s="19" t="s">
        <v>25</v>
      </c>
      <c r="C45" s="74">
        <f t="shared" ref="C45:H45" si="6">C43-C41</f>
        <v>2545</v>
      </c>
      <c r="D45" s="74">
        <f t="shared" si="6"/>
        <v>2063</v>
      </c>
      <c r="E45" s="74">
        <f t="shared" si="6"/>
        <v>2142</v>
      </c>
      <c r="F45" s="74">
        <f t="shared" si="6"/>
        <v>602</v>
      </c>
      <c r="G45" s="74">
        <f t="shared" si="6"/>
        <v>694</v>
      </c>
      <c r="H45" s="74">
        <f t="shared" si="6"/>
        <v>217</v>
      </c>
      <c r="I45" s="74"/>
      <c r="J45" s="74">
        <f>SUM(F45:I45)</f>
        <v>1513</v>
      </c>
      <c r="K45" s="133">
        <f>IF(ROUND(E45,0)=0,"x",J45/E45*100)</f>
        <v>70.634920634920633</v>
      </c>
      <c r="L45" s="12"/>
      <c r="M45" s="97">
        <f>M43-M41</f>
        <v>1296</v>
      </c>
      <c r="N45" s="97">
        <f>IF(OR(N43="",N41=""),"",N43-N41)</f>
        <v>1513</v>
      </c>
      <c r="O45" s="97" t="str">
        <f>IF(OR(O43="",O41=""),"",O43-O41)</f>
        <v/>
      </c>
      <c r="P45" s="2"/>
    </row>
    <row r="46" spans="1:16" ht="12.75" customHeight="1" thickBot="1" x14ac:dyDescent="0.35">
      <c r="A46" s="57" t="s">
        <v>67</v>
      </c>
      <c r="B46" s="19" t="s">
        <v>25</v>
      </c>
      <c r="C46" s="74">
        <f t="shared" ref="C46:H46" si="7">C43-C37</f>
        <v>167</v>
      </c>
      <c r="D46" s="74">
        <f t="shared" si="7"/>
        <v>1</v>
      </c>
      <c r="E46" s="74">
        <f t="shared" si="7"/>
        <v>1</v>
      </c>
      <c r="F46" s="90">
        <f t="shared" si="7"/>
        <v>17</v>
      </c>
      <c r="G46" s="90">
        <f t="shared" si="7"/>
        <v>175</v>
      </c>
      <c r="H46" s="90">
        <f t="shared" si="7"/>
        <v>-166</v>
      </c>
      <c r="I46" s="90"/>
      <c r="J46" s="90">
        <f>SUM(F46:I46)</f>
        <v>26</v>
      </c>
      <c r="K46" s="140">
        <f>IF(ROUND(E46,0)=0,"x",J46/E46*100)</f>
        <v>2600</v>
      </c>
      <c r="L46" s="128"/>
      <c r="M46" s="104">
        <f>M43-M37</f>
        <v>192</v>
      </c>
      <c r="N46" s="97">
        <f>IF(OR(N43="",N37=""),"",N43-N37)</f>
        <v>26</v>
      </c>
      <c r="O46" s="97" t="str">
        <f>IF(OR(O43="",O37=""),"",O43-O37)</f>
        <v/>
      </c>
      <c r="P46" s="2"/>
    </row>
    <row r="47" spans="1:16" ht="12.75" customHeight="1" x14ac:dyDescent="0.3">
      <c r="A47" s="57" t="s">
        <v>68</v>
      </c>
      <c r="B47" s="19" t="s">
        <v>25</v>
      </c>
      <c r="C47" s="74">
        <f t="shared" ref="C47:H47" si="8">C46-C41</f>
        <v>-31720</v>
      </c>
      <c r="D47" s="74">
        <f t="shared" si="8"/>
        <v>-30310</v>
      </c>
      <c r="E47" s="74">
        <f t="shared" si="8"/>
        <v>-31883</v>
      </c>
      <c r="F47" s="74">
        <f t="shared" si="8"/>
        <v>-6467</v>
      </c>
      <c r="G47" s="74">
        <f t="shared" si="8"/>
        <v>-7480</v>
      </c>
      <c r="H47" s="74">
        <f t="shared" si="8"/>
        <v>-7212</v>
      </c>
      <c r="I47" s="74"/>
      <c r="J47" s="74">
        <f>SUM(F47:I47)</f>
        <v>-21159</v>
      </c>
      <c r="K47" s="133">
        <f>IF(ROUND(E47,0)=0,"x",J47/E47*100)</f>
        <v>66.36452027726375</v>
      </c>
      <c r="L47" s="12"/>
      <c r="M47" s="97">
        <f>M46-M41</f>
        <v>-13947</v>
      </c>
      <c r="N47" s="97">
        <f>IF(OR(N46="",N41=""),"",N46-N41)</f>
        <v>-21159</v>
      </c>
      <c r="O47" s="97" t="str">
        <f>IF(OR(O46="",O41=""),"",O46-O41)</f>
        <v/>
      </c>
      <c r="P47" s="2"/>
    </row>
    <row r="48" spans="1:16" ht="1.5" customHeight="1" x14ac:dyDescent="0.3">
      <c r="A48" s="62"/>
      <c r="B48" s="23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2"/>
    </row>
    <row r="49" spans="1:16" ht="15" customHeight="1" x14ac:dyDescent="0.3">
      <c r="A49" s="234"/>
      <c r="B49" s="218"/>
      <c r="C49" s="219"/>
      <c r="D49" s="219"/>
      <c r="E49" s="220"/>
      <c r="F49" s="219"/>
      <c r="G49" s="219"/>
      <c r="H49" s="219"/>
      <c r="I49" s="219"/>
      <c r="J49" s="220"/>
      <c r="K49" s="221"/>
      <c r="L49" s="221"/>
      <c r="M49" s="219"/>
      <c r="N49" s="219"/>
      <c r="O49" s="219"/>
      <c r="P49" s="2"/>
    </row>
    <row r="50" spans="1:16" ht="15" customHeight="1" thickBot="1" x14ac:dyDescent="0.35">
      <c r="A50" s="225"/>
      <c r="B50" s="226"/>
      <c r="C50" s="226"/>
      <c r="D50" s="226"/>
      <c r="E50" s="226"/>
      <c r="F50" s="226"/>
      <c r="G50" s="226"/>
      <c r="H50" s="226"/>
      <c r="I50" s="226"/>
      <c r="J50" s="226"/>
      <c r="K50" s="226"/>
      <c r="L50" s="226"/>
      <c r="M50" s="226"/>
      <c r="N50" s="226"/>
      <c r="O50" s="226"/>
      <c r="P50" s="2"/>
    </row>
    <row r="51" spans="1:16" ht="15" customHeight="1" thickTop="1" x14ac:dyDescent="0.3">
      <c r="A51" s="227" t="s">
        <v>139</v>
      </c>
      <c r="B51" s="229"/>
      <c r="C51" s="227"/>
      <c r="D51" s="227"/>
      <c r="E51" s="228"/>
      <c r="F51" s="227"/>
      <c r="G51" s="227"/>
      <c r="H51" s="227"/>
      <c r="I51" s="227"/>
      <c r="J51" s="228"/>
      <c r="K51" s="229"/>
      <c r="L51" s="229"/>
      <c r="M51" s="227"/>
      <c r="N51" s="227"/>
      <c r="O51" s="227"/>
    </row>
    <row r="52" spans="1:16" ht="15" customHeight="1" x14ac:dyDescent="0.3">
      <c r="A52" s="141" t="s">
        <v>75</v>
      </c>
      <c r="B52" s="124"/>
      <c r="C52" s="124"/>
      <c r="D52" s="227"/>
      <c r="E52" s="228"/>
      <c r="F52" s="227"/>
      <c r="G52" s="227"/>
      <c r="H52" s="227"/>
      <c r="I52" s="227"/>
      <c r="J52" s="228"/>
      <c r="K52" s="229"/>
      <c r="L52" s="229"/>
      <c r="M52" s="227"/>
      <c r="N52" s="227"/>
      <c r="O52" s="227"/>
    </row>
    <row r="53" spans="1:16" ht="15" customHeight="1" x14ac:dyDescent="0.3">
      <c r="A53" s="227" t="s">
        <v>140</v>
      </c>
      <c r="B53" s="229"/>
      <c r="C53" s="227"/>
      <c r="D53" s="227"/>
      <c r="E53" s="228"/>
      <c r="F53" s="227"/>
      <c r="G53" s="227"/>
      <c r="H53" s="227"/>
      <c r="I53" s="227"/>
      <c r="J53" s="228"/>
      <c r="K53" s="229"/>
      <c r="L53" s="229"/>
      <c r="M53" s="227"/>
      <c r="N53" s="227"/>
      <c r="O53" s="227"/>
    </row>
  </sheetData>
  <mergeCells count="8">
    <mergeCell ref="D52:O52"/>
    <mergeCell ref="A53:O53"/>
    <mergeCell ref="A1:O1"/>
    <mergeCell ref="C7:O7"/>
    <mergeCell ref="F9:I9"/>
    <mergeCell ref="A49:O49"/>
    <mergeCell ref="A50:O50"/>
    <mergeCell ref="A51:O5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18</vt:i4>
      </vt:variant>
      <vt:variant>
        <vt:lpstr>Pojmenované oblasti</vt:lpstr>
      </vt:variant>
      <vt:variant>
        <vt:i4>1</vt:i4>
      </vt:variant>
    </vt:vector>
  </HeadingPairs>
  <TitlesOfParts>
    <vt:vector size="19" baseType="lpstr">
      <vt:lpstr>108_Městské muzeum</vt:lpstr>
      <vt:lpstr>216_Městská knihovna</vt:lpstr>
      <vt:lpstr>226_Tereza</vt:lpstr>
      <vt:lpstr>227_Domov seniorů</vt:lpstr>
      <vt:lpstr>310_Technické služby</vt:lpstr>
      <vt:lpstr>4002_MŠ Břetislavova</vt:lpstr>
      <vt:lpstr>4004_MŠ Hřbitovní</vt:lpstr>
      <vt:lpstr>4005_MŠ Na Valtické</vt:lpstr>
      <vt:lpstr>4007_MŠ U Splavu</vt:lpstr>
      <vt:lpstr>4010_MŠ Okružní</vt:lpstr>
      <vt:lpstr>4011_MŠ Osvobození</vt:lpstr>
      <vt:lpstr>4204_ZŠ Komenského</vt:lpstr>
      <vt:lpstr>4205_ZŠ a MŠ Kpt. Nálepky</vt:lpstr>
      <vt:lpstr>4206_ZŠ a MŠ Kupkova</vt:lpstr>
      <vt:lpstr>4207_ZŠ Na Valtické</vt:lpstr>
      <vt:lpstr>4209_ZŠ Slovácká</vt:lpstr>
      <vt:lpstr>4211_ZŠ J. Noháče</vt:lpstr>
      <vt:lpstr>4306_ZUŠ_09</vt:lpstr>
      <vt:lpstr>'108_Městské muzeum'!Oblast_tisku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Švendová Ivana</cp:lastModifiedBy>
  <cp:lastPrinted>2026-10-15T07:46:14Z</cp:lastPrinted>
  <dcterms:created xsi:type="dcterms:W3CDTF">2026-07-25T23:14:23Z</dcterms:created>
  <dcterms:modified xsi:type="dcterms:W3CDTF">2026-10-22T11:40:58Z</dcterms:modified>
</cp:coreProperties>
</file>